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Estúdio\Desktop\"/>
    </mc:Choice>
  </mc:AlternateContent>
  <xr:revisionPtr revIDLastSave="0" documentId="13_ncr:1_{7FB1B530-52C9-4CA1-B8A4-A2F9B6C524F1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ACOMPANHAMENTO" sheetId="1" r:id="rId1"/>
    <sheet name="POR EIXO - TOTAL" sheetId="2" r:id="rId2"/>
    <sheet name="POR TIPO DE DESPESA - TOT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bigNWwwseO1SHc5BHCwsx0hlRHA=="/>
    </ext>
  </extLst>
</workbook>
</file>

<file path=xl/calcChain.xml><?xml version="1.0" encoding="utf-8"?>
<calcChain xmlns="http://schemas.openxmlformats.org/spreadsheetml/2006/main">
  <c r="BU47" i="1" l="1"/>
  <c r="X12" i="1"/>
  <c r="CI48" i="1"/>
  <c r="CD48" i="1"/>
  <c r="CR34" i="1" l="1"/>
  <c r="BI29" i="1"/>
  <c r="BY33" i="1"/>
  <c r="BY20" i="1"/>
  <c r="BX20" i="1"/>
  <c r="BT33" i="1"/>
  <c r="BT29" i="1"/>
  <c r="BP47" i="1"/>
  <c r="BO33" i="1"/>
  <c r="BO29" i="1"/>
  <c r="BO17" i="1"/>
  <c r="F22" i="1" l="1"/>
  <c r="E22" i="1"/>
  <c r="BZ48" i="1" l="1"/>
  <c r="BZ47" i="1" s="1"/>
  <c r="BY49" i="1"/>
  <c r="BY48" i="1"/>
  <c r="BY47" i="1" s="1"/>
  <c r="BX24" i="1"/>
  <c r="BX23" i="1" s="1"/>
  <c r="BX35" i="1"/>
  <c r="BX33" i="1" s="1"/>
  <c r="BY32" i="1"/>
  <c r="BY29" i="1" s="1"/>
  <c r="BY24" i="1"/>
  <c r="BY23" i="1" s="1"/>
  <c r="BS24" i="1"/>
  <c r="BS23" i="1" s="1"/>
  <c r="BT48" i="1"/>
  <c r="BT47" i="1" s="1"/>
  <c r="BN44" i="1"/>
  <c r="BN43" i="1" s="1"/>
  <c r="BN25" i="1"/>
  <c r="BN23" i="1" s="1"/>
  <c r="BO24" i="1"/>
  <c r="BO23" i="1" s="1"/>
  <c r="I12" i="1" l="1"/>
  <c r="I23" i="1"/>
  <c r="BC14" i="1"/>
  <c r="BC16" i="1"/>
  <c r="K60" i="1"/>
  <c r="AY17" i="1"/>
  <c r="AS13" i="1"/>
  <c r="AS12" i="1" s="1"/>
  <c r="AY29" i="1"/>
  <c r="BB29" i="1" s="1"/>
  <c r="I39" i="1"/>
  <c r="I17" i="1"/>
  <c r="BF42" i="1"/>
  <c r="BC17" i="1"/>
  <c r="BC42" i="1"/>
  <c r="BI33" i="1"/>
  <c r="BL33" i="1" s="1"/>
  <c r="BD29" i="1"/>
  <c r="BG29" i="1" s="1"/>
  <c r="BH39" i="1"/>
  <c r="BE39" i="1"/>
  <c r="BD39" i="1"/>
  <c r="AX39" i="1"/>
  <c r="AX20" i="1"/>
  <c r="AY12" i="1"/>
  <c r="AX12" i="1"/>
  <c r="AN13" i="1"/>
  <c r="AN12" i="1" s="1"/>
  <c r="BD47" i="1"/>
  <c r="BA47" i="1"/>
  <c r="AK47" i="1"/>
  <c r="I43" i="1"/>
  <c r="I33" i="1"/>
  <c r="I47" i="1"/>
  <c r="I29" i="1"/>
  <c r="I36" i="1"/>
  <c r="I26" i="1"/>
  <c r="I20" i="1"/>
  <c r="BC40" i="1"/>
  <c r="BF40" i="1"/>
  <c r="BD18" i="1"/>
  <c r="BD17" i="1" s="1"/>
  <c r="AZ49" i="1"/>
  <c r="AZ47" i="1" s="1"/>
  <c r="AY20" i="1"/>
  <c r="AU49" i="1"/>
  <c r="AU47" i="1" s="1"/>
  <c r="CU38" i="1"/>
  <c r="CT38" i="1"/>
  <c r="CS38" i="1"/>
  <c r="CR38" i="1"/>
  <c r="CQ38" i="1"/>
  <c r="CL38" i="1"/>
  <c r="CG38" i="1"/>
  <c r="CB38" i="1"/>
  <c r="BW38" i="1"/>
  <c r="BR38" i="1"/>
  <c r="BL38" i="1"/>
  <c r="BG38" i="1"/>
  <c r="BB38" i="1"/>
  <c r="AW38" i="1"/>
  <c r="AR38" i="1"/>
  <c r="AM38" i="1"/>
  <c r="AG38" i="1"/>
  <c r="AB38" i="1"/>
  <c r="W38" i="1"/>
  <c r="R38" i="1"/>
  <c r="J38" i="1"/>
  <c r="CU37" i="1"/>
  <c r="CT37" i="1"/>
  <c r="CS37" i="1"/>
  <c r="CR37" i="1"/>
  <c r="CQ37" i="1"/>
  <c r="CL37" i="1"/>
  <c r="CG37" i="1"/>
  <c r="CB37" i="1"/>
  <c r="BW37" i="1"/>
  <c r="BR37" i="1"/>
  <c r="BL37" i="1"/>
  <c r="BG37" i="1"/>
  <c r="BB37" i="1"/>
  <c r="AW37" i="1"/>
  <c r="AR37" i="1"/>
  <c r="AM37" i="1"/>
  <c r="BM37" i="1" s="1"/>
  <c r="AG37" i="1"/>
  <c r="AB37" i="1"/>
  <c r="W37" i="1"/>
  <c r="R37" i="1"/>
  <c r="J37" i="1"/>
  <c r="CU36" i="1"/>
  <c r="CT36" i="1"/>
  <c r="CS36" i="1"/>
  <c r="CR36" i="1"/>
  <c r="CQ36" i="1"/>
  <c r="CL36" i="1"/>
  <c r="CG36" i="1"/>
  <c r="CB36" i="1"/>
  <c r="BW36" i="1"/>
  <c r="BR36" i="1"/>
  <c r="BL36" i="1"/>
  <c r="BG36" i="1"/>
  <c r="BB36" i="1"/>
  <c r="AW36" i="1"/>
  <c r="AR36" i="1"/>
  <c r="AM36" i="1"/>
  <c r="AG36" i="1"/>
  <c r="AB36" i="1"/>
  <c r="W36" i="1"/>
  <c r="R36" i="1"/>
  <c r="CU35" i="1"/>
  <c r="CT35" i="1"/>
  <c r="CS35" i="1"/>
  <c r="CR35" i="1"/>
  <c r="CQ35" i="1"/>
  <c r="CL35" i="1"/>
  <c r="CG35" i="1"/>
  <c r="CB35" i="1"/>
  <c r="BW35" i="1"/>
  <c r="BR35" i="1"/>
  <c r="BL35" i="1"/>
  <c r="BG35" i="1"/>
  <c r="BB35" i="1"/>
  <c r="AW35" i="1"/>
  <c r="AR35" i="1"/>
  <c r="AM35" i="1"/>
  <c r="AG35" i="1"/>
  <c r="AB35" i="1"/>
  <c r="W35" i="1"/>
  <c r="R35" i="1"/>
  <c r="J35" i="1"/>
  <c r="CU34" i="1"/>
  <c r="CT34" i="1"/>
  <c r="CS34" i="1"/>
  <c r="CQ34" i="1"/>
  <c r="CL34" i="1"/>
  <c r="CG34" i="1"/>
  <c r="CB34" i="1"/>
  <c r="BW34" i="1"/>
  <c r="BR34" i="1"/>
  <c r="BL34" i="1"/>
  <c r="BG34" i="1"/>
  <c r="BB34" i="1"/>
  <c r="AW34" i="1"/>
  <c r="AR34" i="1"/>
  <c r="AM34" i="1"/>
  <c r="AG34" i="1"/>
  <c r="AB34" i="1"/>
  <c r="W34" i="1"/>
  <c r="R34" i="1"/>
  <c r="CU33" i="1"/>
  <c r="CT33" i="1"/>
  <c r="CQ33" i="1"/>
  <c r="CL33" i="1"/>
  <c r="CG33" i="1"/>
  <c r="CB33" i="1"/>
  <c r="BW33" i="1"/>
  <c r="BR33" i="1"/>
  <c r="BG33" i="1"/>
  <c r="BB33" i="1"/>
  <c r="AW33" i="1"/>
  <c r="AR33" i="1"/>
  <c r="AM33" i="1"/>
  <c r="AG33" i="1"/>
  <c r="AB33" i="1"/>
  <c r="W33" i="1"/>
  <c r="R33" i="1"/>
  <c r="CU32" i="1"/>
  <c r="CT32" i="1"/>
  <c r="CS32" i="1"/>
  <c r="F32" i="1" s="1"/>
  <c r="CQ32" i="1"/>
  <c r="CL32" i="1"/>
  <c r="CG32" i="1"/>
  <c r="CB32" i="1"/>
  <c r="BW32" i="1"/>
  <c r="BR32" i="1"/>
  <c r="BH32" i="1"/>
  <c r="BL32" i="1" s="1"/>
  <c r="BG32" i="1"/>
  <c r="BB32" i="1"/>
  <c r="AW32" i="1"/>
  <c r="AR32" i="1"/>
  <c r="AM32" i="1"/>
  <c r="AG32" i="1"/>
  <c r="AB32" i="1"/>
  <c r="W32" i="1"/>
  <c r="R32" i="1"/>
  <c r="CU31" i="1"/>
  <c r="CT31" i="1"/>
  <c r="CS31" i="1"/>
  <c r="CR31" i="1"/>
  <c r="CQ31" i="1"/>
  <c r="CL31" i="1"/>
  <c r="CG31" i="1"/>
  <c r="CB31" i="1"/>
  <c r="BW31" i="1"/>
  <c r="BR31" i="1"/>
  <c r="BL31" i="1"/>
  <c r="BG31" i="1"/>
  <c r="BB31" i="1"/>
  <c r="AW31" i="1"/>
  <c r="AR31" i="1"/>
  <c r="AM31" i="1"/>
  <c r="AG31" i="1"/>
  <c r="AB31" i="1"/>
  <c r="W31" i="1"/>
  <c r="R31" i="1"/>
  <c r="J31" i="1"/>
  <c r="CU30" i="1"/>
  <c r="CT30" i="1"/>
  <c r="CS30" i="1"/>
  <c r="CQ30" i="1"/>
  <c r="CL30" i="1"/>
  <c r="CG30" i="1"/>
  <c r="CB30" i="1"/>
  <c r="BW30" i="1"/>
  <c r="BR30" i="1"/>
  <c r="CR30" i="1"/>
  <c r="BG30" i="1"/>
  <c r="BB30" i="1"/>
  <c r="AW30" i="1"/>
  <c r="AR30" i="1"/>
  <c r="AM30" i="1"/>
  <c r="AG30" i="1"/>
  <c r="AB30" i="1"/>
  <c r="W30" i="1"/>
  <c r="R30" i="1"/>
  <c r="CU29" i="1"/>
  <c r="CT29" i="1"/>
  <c r="CQ29" i="1"/>
  <c r="CL29" i="1"/>
  <c r="CG29" i="1"/>
  <c r="CB29" i="1"/>
  <c r="BW29" i="1"/>
  <c r="BR29" i="1"/>
  <c r="AW29" i="1"/>
  <c r="AR29" i="1"/>
  <c r="AM29" i="1"/>
  <c r="AG29" i="1"/>
  <c r="AB29" i="1"/>
  <c r="W29" i="1"/>
  <c r="R29" i="1"/>
  <c r="CU28" i="1"/>
  <c r="CT28" i="1"/>
  <c r="CS28" i="1"/>
  <c r="CR28" i="1"/>
  <c r="CQ28" i="1"/>
  <c r="CL28" i="1"/>
  <c r="CG28" i="1"/>
  <c r="CB28" i="1"/>
  <c r="BW28" i="1"/>
  <c r="BR28" i="1"/>
  <c r="BL28" i="1"/>
  <c r="BG28" i="1"/>
  <c r="BB28" i="1"/>
  <c r="AW28" i="1"/>
  <c r="AR28" i="1"/>
  <c r="AM28" i="1"/>
  <c r="AG28" i="1"/>
  <c r="AB28" i="1"/>
  <c r="W28" i="1"/>
  <c r="R28" i="1"/>
  <c r="J28" i="1"/>
  <c r="CU27" i="1"/>
  <c r="CT27" i="1"/>
  <c r="CS27" i="1"/>
  <c r="CR27" i="1"/>
  <c r="CQ27" i="1"/>
  <c r="CL27" i="1"/>
  <c r="CG27" i="1"/>
  <c r="CB27" i="1"/>
  <c r="BW27" i="1"/>
  <c r="BR27" i="1"/>
  <c r="BL27" i="1"/>
  <c r="BG27" i="1"/>
  <c r="BB27" i="1"/>
  <c r="AW27" i="1"/>
  <c r="AR27" i="1"/>
  <c r="AM27" i="1"/>
  <c r="AG27" i="1"/>
  <c r="AB27" i="1"/>
  <c r="W27" i="1"/>
  <c r="R27" i="1"/>
  <c r="J27" i="1"/>
  <c r="CU26" i="1"/>
  <c r="CT26" i="1"/>
  <c r="CS26" i="1"/>
  <c r="F26" i="1" s="1"/>
  <c r="J26" i="1" s="1"/>
  <c r="CR26" i="1"/>
  <c r="CQ26" i="1"/>
  <c r="CL26" i="1"/>
  <c r="CG26" i="1"/>
  <c r="CB26" i="1"/>
  <c r="BW26" i="1"/>
  <c r="BR26" i="1"/>
  <c r="BL26" i="1"/>
  <c r="BG26" i="1"/>
  <c r="BB26" i="1"/>
  <c r="AW26" i="1"/>
  <c r="AR26" i="1"/>
  <c r="AM26" i="1"/>
  <c r="AG26" i="1"/>
  <c r="AB26" i="1"/>
  <c r="W26" i="1"/>
  <c r="R26" i="1"/>
  <c r="BI18" i="1"/>
  <c r="BI17" i="1" s="1"/>
  <c r="BH13" i="1"/>
  <c r="BH18" i="1"/>
  <c r="BH17" i="1" s="1"/>
  <c r="BH16" i="1"/>
  <c r="BH44" i="1"/>
  <c r="BH43" i="1" s="1"/>
  <c r="BI41" i="1"/>
  <c r="BI39" i="1" s="1"/>
  <c r="CV37" i="1" l="1"/>
  <c r="BM38" i="1"/>
  <c r="CV38" i="1"/>
  <c r="BM36" i="1"/>
  <c r="CV36" i="1"/>
  <c r="BM33" i="1"/>
  <c r="BM34" i="1"/>
  <c r="CV34" i="1"/>
  <c r="BM35" i="1"/>
  <c r="CR33" i="1"/>
  <c r="CV35" i="1"/>
  <c r="E30" i="1"/>
  <c r="CV30" i="1"/>
  <c r="BM31" i="1"/>
  <c r="CV31" i="1"/>
  <c r="BM32" i="1"/>
  <c r="BM26" i="1"/>
  <c r="CV26" i="1"/>
  <c r="BM27" i="1"/>
  <c r="CV27" i="1"/>
  <c r="BM28" i="1"/>
  <c r="CV28" i="1"/>
  <c r="BC12" i="1"/>
  <c r="BG12" i="1" s="1"/>
  <c r="BF39" i="1"/>
  <c r="BH12" i="1"/>
  <c r="BH29" i="1"/>
  <c r="BL29" i="1" s="1"/>
  <c r="BM29" i="1" s="1"/>
  <c r="J34" i="1"/>
  <c r="CS33" i="1"/>
  <c r="F30" i="1"/>
  <c r="J30" i="1" s="1"/>
  <c r="CS29" i="1"/>
  <c r="I51" i="1"/>
  <c r="BC39" i="1"/>
  <c r="BG39" i="1" s="1"/>
  <c r="AH36" i="1"/>
  <c r="AH37" i="1"/>
  <c r="AH38" i="1"/>
  <c r="AH34" i="1"/>
  <c r="AH33" i="1"/>
  <c r="AH35" i="1"/>
  <c r="CR32" i="1"/>
  <c r="CV32" i="1" s="1"/>
  <c r="AH29" i="1"/>
  <c r="AH30" i="1"/>
  <c r="AH31" i="1"/>
  <c r="AH32" i="1"/>
  <c r="BL30" i="1"/>
  <c r="BM30" i="1" s="1"/>
  <c r="AH28" i="1"/>
  <c r="AH26" i="1"/>
  <c r="AH27" i="1"/>
  <c r="Z93" i="1"/>
  <c r="CU49" i="1"/>
  <c r="G49" i="1" s="1"/>
  <c r="CT49" i="1"/>
  <c r="F49" i="1" s="1"/>
  <c r="CR49" i="1"/>
  <c r="CQ49" i="1"/>
  <c r="CL49" i="1"/>
  <c r="CG49" i="1"/>
  <c r="CB49" i="1"/>
  <c r="BW49" i="1"/>
  <c r="BR49" i="1"/>
  <c r="BL49" i="1"/>
  <c r="BG49" i="1"/>
  <c r="BB49" i="1"/>
  <c r="AW49" i="1"/>
  <c r="AR49" i="1"/>
  <c r="AM49" i="1"/>
  <c r="AG49" i="1"/>
  <c r="AB49" i="1"/>
  <c r="W49" i="1"/>
  <c r="R49" i="1"/>
  <c r="CU48" i="1"/>
  <c r="CT48" i="1"/>
  <c r="CS48" i="1"/>
  <c r="CR48" i="1"/>
  <c r="CQ48" i="1"/>
  <c r="CL48" i="1"/>
  <c r="CG48" i="1"/>
  <c r="CB48" i="1"/>
  <c r="BW48" i="1"/>
  <c r="BR48" i="1"/>
  <c r="BL48" i="1"/>
  <c r="BG48" i="1"/>
  <c r="BB48" i="1"/>
  <c r="AW48" i="1"/>
  <c r="AR48" i="1"/>
  <c r="AM48" i="1"/>
  <c r="AG48" i="1"/>
  <c r="AB48" i="1"/>
  <c r="W48" i="1"/>
  <c r="R48" i="1"/>
  <c r="CU47" i="1"/>
  <c r="CR47" i="1"/>
  <c r="CQ47" i="1"/>
  <c r="CL47" i="1"/>
  <c r="CG47" i="1"/>
  <c r="CB47" i="1"/>
  <c r="BW47" i="1"/>
  <c r="BR47" i="1"/>
  <c r="BL47" i="1"/>
  <c r="BG47" i="1"/>
  <c r="BB47" i="1"/>
  <c r="AW47" i="1"/>
  <c r="AR47" i="1"/>
  <c r="AM47" i="1"/>
  <c r="AG47" i="1"/>
  <c r="AB47" i="1"/>
  <c r="W47" i="1"/>
  <c r="P47" i="1"/>
  <c r="CU46" i="1"/>
  <c r="CT46" i="1"/>
  <c r="CS46" i="1"/>
  <c r="CR46" i="1"/>
  <c r="CQ46" i="1"/>
  <c r="CL46" i="1"/>
  <c r="CG46" i="1"/>
  <c r="CB46" i="1"/>
  <c r="BW46" i="1"/>
  <c r="BR46" i="1"/>
  <c r="BL46" i="1"/>
  <c r="BG46" i="1"/>
  <c r="BB46" i="1"/>
  <c r="AW46" i="1"/>
  <c r="AR46" i="1"/>
  <c r="AM46" i="1"/>
  <c r="AG46" i="1"/>
  <c r="AB46" i="1"/>
  <c r="W46" i="1"/>
  <c r="R46" i="1"/>
  <c r="J46" i="1"/>
  <c r="CU45" i="1"/>
  <c r="CT45" i="1"/>
  <c r="CS45" i="1"/>
  <c r="CR45" i="1"/>
  <c r="CQ45" i="1"/>
  <c r="CL45" i="1"/>
  <c r="CG45" i="1"/>
  <c r="CB45" i="1"/>
  <c r="BW45" i="1"/>
  <c r="BR45" i="1"/>
  <c r="BL45" i="1"/>
  <c r="BG45" i="1"/>
  <c r="BB45" i="1"/>
  <c r="AW45" i="1"/>
  <c r="AR45" i="1"/>
  <c r="AM45" i="1"/>
  <c r="AG45" i="1"/>
  <c r="AB45" i="1"/>
  <c r="W45" i="1"/>
  <c r="R45" i="1"/>
  <c r="J45" i="1"/>
  <c r="CU44" i="1"/>
  <c r="CT44" i="1"/>
  <c r="CS44" i="1"/>
  <c r="CR44" i="1"/>
  <c r="CQ44" i="1"/>
  <c r="CL44" i="1"/>
  <c r="CG44" i="1"/>
  <c r="CB44" i="1"/>
  <c r="BW44" i="1"/>
  <c r="BR44" i="1"/>
  <c r="BL44" i="1"/>
  <c r="BG44" i="1"/>
  <c r="BB44" i="1"/>
  <c r="AW44" i="1"/>
  <c r="AR44" i="1"/>
  <c r="AM44" i="1"/>
  <c r="AG44" i="1"/>
  <c r="AB44" i="1"/>
  <c r="W44" i="1"/>
  <c r="R44" i="1"/>
  <c r="CS43" i="1"/>
  <c r="CQ43" i="1"/>
  <c r="CL43" i="1"/>
  <c r="CG43" i="1"/>
  <c r="CB43" i="1"/>
  <c r="BW43" i="1"/>
  <c r="BR43" i="1"/>
  <c r="BL43" i="1"/>
  <c r="BG43" i="1"/>
  <c r="BB43" i="1"/>
  <c r="AW43" i="1"/>
  <c r="AR43" i="1"/>
  <c r="AM43" i="1"/>
  <c r="AF43" i="1"/>
  <c r="AA43" i="1"/>
  <c r="AB43" i="1" s="1"/>
  <c r="W43" i="1"/>
  <c r="R43" i="1"/>
  <c r="CU42" i="1"/>
  <c r="H42" i="1" s="1"/>
  <c r="CT42" i="1"/>
  <c r="CS42" i="1"/>
  <c r="F42" i="1" s="1"/>
  <c r="CR42" i="1"/>
  <c r="CQ42" i="1"/>
  <c r="CL42" i="1"/>
  <c r="CG42" i="1"/>
  <c r="CB42" i="1"/>
  <c r="BW42" i="1"/>
  <c r="BR42" i="1"/>
  <c r="BL42" i="1"/>
  <c r="BG42" i="1"/>
  <c r="BB42" i="1"/>
  <c r="AW42" i="1"/>
  <c r="AR42" i="1"/>
  <c r="AM42" i="1"/>
  <c r="AG42" i="1"/>
  <c r="AB42" i="1"/>
  <c r="W42" i="1"/>
  <c r="R42" i="1"/>
  <c r="CU41" i="1"/>
  <c r="H41" i="1" s="1"/>
  <c r="CT41" i="1"/>
  <c r="CS41" i="1"/>
  <c r="F41" i="1" s="1"/>
  <c r="CR41" i="1"/>
  <c r="CQ41" i="1"/>
  <c r="CL41" i="1"/>
  <c r="CG41" i="1"/>
  <c r="CB41" i="1"/>
  <c r="BW41" i="1"/>
  <c r="BR41" i="1"/>
  <c r="BL41" i="1"/>
  <c r="BG41" i="1"/>
  <c r="BB41" i="1"/>
  <c r="AW41" i="1"/>
  <c r="AR41" i="1"/>
  <c r="AM41" i="1"/>
  <c r="AG41" i="1"/>
  <c r="AB41" i="1"/>
  <c r="W41" i="1"/>
  <c r="R41" i="1"/>
  <c r="CU40" i="1"/>
  <c r="H40" i="1" s="1"/>
  <c r="CT40" i="1"/>
  <c r="CS40" i="1"/>
  <c r="F40" i="1" s="1"/>
  <c r="CR40" i="1"/>
  <c r="CQ40" i="1"/>
  <c r="CL40" i="1"/>
  <c r="CG40" i="1"/>
  <c r="CB40" i="1"/>
  <c r="BW40" i="1"/>
  <c r="BR40" i="1"/>
  <c r="BL40" i="1"/>
  <c r="BG40" i="1"/>
  <c r="BB40" i="1"/>
  <c r="AW40" i="1"/>
  <c r="AR40" i="1"/>
  <c r="AM40" i="1"/>
  <c r="AG40" i="1"/>
  <c r="AB40" i="1"/>
  <c r="W40" i="1"/>
  <c r="R40" i="1"/>
  <c r="CT39" i="1"/>
  <c r="CS39" i="1"/>
  <c r="CQ39" i="1"/>
  <c r="CL39" i="1"/>
  <c r="CG39" i="1"/>
  <c r="CB39" i="1"/>
  <c r="BW39" i="1"/>
  <c r="BR39" i="1"/>
  <c r="BL39" i="1"/>
  <c r="BB39" i="1"/>
  <c r="AW39" i="1"/>
  <c r="AR39" i="1"/>
  <c r="AM39" i="1"/>
  <c r="AF39" i="1"/>
  <c r="AG39" i="1" s="1"/>
  <c r="AA39" i="1"/>
  <c r="X39" i="1"/>
  <c r="W39" i="1"/>
  <c r="R39" i="1"/>
  <c r="CU25" i="1"/>
  <c r="CT25" i="1"/>
  <c r="CS25" i="1"/>
  <c r="F25" i="1" s="1"/>
  <c r="CR25" i="1"/>
  <c r="CQ25" i="1"/>
  <c r="CL25" i="1"/>
  <c r="CG25" i="1"/>
  <c r="CB25" i="1"/>
  <c r="BW25" i="1"/>
  <c r="BR25" i="1"/>
  <c r="BL25" i="1"/>
  <c r="BG25" i="1"/>
  <c r="BB25" i="1"/>
  <c r="AW25" i="1"/>
  <c r="AR25" i="1"/>
  <c r="AM25" i="1"/>
  <c r="AG25" i="1"/>
  <c r="AB25" i="1"/>
  <c r="W25" i="1"/>
  <c r="R25" i="1"/>
  <c r="CU24" i="1"/>
  <c r="CT24" i="1"/>
  <c r="CS24" i="1"/>
  <c r="CR24" i="1"/>
  <c r="CQ24" i="1"/>
  <c r="CL24" i="1"/>
  <c r="CG24" i="1"/>
  <c r="CB24" i="1"/>
  <c r="BW24" i="1"/>
  <c r="BR24" i="1"/>
  <c r="BL24" i="1"/>
  <c r="BG24" i="1"/>
  <c r="BB24" i="1"/>
  <c r="AW24" i="1"/>
  <c r="AR24" i="1"/>
  <c r="AM24" i="1"/>
  <c r="AG24" i="1"/>
  <c r="AB24" i="1"/>
  <c r="W24" i="1"/>
  <c r="R24" i="1"/>
  <c r="CU23" i="1"/>
  <c r="CT23" i="1"/>
  <c r="CQ23" i="1"/>
  <c r="CL23" i="1"/>
  <c r="CG23" i="1"/>
  <c r="CB23" i="1"/>
  <c r="BW23" i="1"/>
  <c r="BR23" i="1"/>
  <c r="BL23" i="1"/>
  <c r="BG23" i="1"/>
  <c r="BB23" i="1"/>
  <c r="AW23" i="1"/>
  <c r="AR23" i="1"/>
  <c r="AM23" i="1"/>
  <c r="AG23" i="1"/>
  <c r="AB23" i="1"/>
  <c r="W23" i="1"/>
  <c r="R23" i="1"/>
  <c r="CU22" i="1"/>
  <c r="CT22" i="1"/>
  <c r="CS22" i="1"/>
  <c r="CS20" i="1" s="1"/>
  <c r="CR22" i="1"/>
  <c r="CQ22" i="1"/>
  <c r="CL22" i="1"/>
  <c r="CG22" i="1"/>
  <c r="CB22" i="1"/>
  <c r="BW22" i="1"/>
  <c r="BR22" i="1"/>
  <c r="BL22" i="1"/>
  <c r="BG22" i="1"/>
  <c r="BB22" i="1"/>
  <c r="AW22" i="1"/>
  <c r="AR22" i="1"/>
  <c r="AM22" i="1"/>
  <c r="AG22" i="1"/>
  <c r="AB22" i="1"/>
  <c r="W22" i="1"/>
  <c r="R22" i="1"/>
  <c r="J22" i="1"/>
  <c r="CU21" i="1"/>
  <c r="CT21" i="1"/>
  <c r="CS21" i="1"/>
  <c r="F21" i="1" s="1"/>
  <c r="CR21" i="1"/>
  <c r="CQ21" i="1"/>
  <c r="CL21" i="1"/>
  <c r="CG21" i="1"/>
  <c r="CB21" i="1"/>
  <c r="BW21" i="1"/>
  <c r="BR21" i="1"/>
  <c r="BL21" i="1"/>
  <c r="BG21" i="1"/>
  <c r="BB21" i="1"/>
  <c r="AW21" i="1"/>
  <c r="AR21" i="1"/>
  <c r="AM21" i="1"/>
  <c r="AG21" i="1"/>
  <c r="AB21" i="1"/>
  <c r="W21" i="1"/>
  <c r="R21" i="1"/>
  <c r="CU20" i="1"/>
  <c r="CT20" i="1"/>
  <c r="CQ20" i="1"/>
  <c r="CL20" i="1"/>
  <c r="CG20" i="1"/>
  <c r="CB20" i="1"/>
  <c r="BW20" i="1"/>
  <c r="BR20" i="1"/>
  <c r="BL20" i="1"/>
  <c r="BG20" i="1"/>
  <c r="BB20" i="1"/>
  <c r="AW20" i="1"/>
  <c r="AR20" i="1"/>
  <c r="AM20" i="1"/>
  <c r="AG20" i="1"/>
  <c r="AB20" i="1"/>
  <c r="W20" i="1"/>
  <c r="R20" i="1"/>
  <c r="CU19" i="1"/>
  <c r="CT19" i="1"/>
  <c r="CS19" i="1"/>
  <c r="CR19" i="1"/>
  <c r="CQ19" i="1"/>
  <c r="CL19" i="1"/>
  <c r="CG19" i="1"/>
  <c r="CB19" i="1"/>
  <c r="BW19" i="1"/>
  <c r="BR19" i="1"/>
  <c r="BL19" i="1"/>
  <c r="BG19" i="1"/>
  <c r="BB19" i="1"/>
  <c r="AW19" i="1"/>
  <c r="AR19" i="1"/>
  <c r="AM19" i="1"/>
  <c r="AG19" i="1"/>
  <c r="AB19" i="1"/>
  <c r="W19" i="1"/>
  <c r="R19" i="1"/>
  <c r="CU18" i="1"/>
  <c r="CT18" i="1"/>
  <c r="CS18" i="1"/>
  <c r="CR18" i="1"/>
  <c r="CQ18" i="1"/>
  <c r="CL18" i="1"/>
  <c r="CG18" i="1"/>
  <c r="CB18" i="1"/>
  <c r="BW18" i="1"/>
  <c r="BR18" i="1"/>
  <c r="BL18" i="1"/>
  <c r="BG18" i="1"/>
  <c r="BB18" i="1"/>
  <c r="AW18" i="1"/>
  <c r="AR18" i="1"/>
  <c r="AM18" i="1"/>
  <c r="AG18" i="1"/>
  <c r="AB18" i="1"/>
  <c r="W18" i="1"/>
  <c r="R18" i="1"/>
  <c r="CU17" i="1"/>
  <c r="CT17" i="1"/>
  <c r="CR17" i="1"/>
  <c r="CQ17" i="1"/>
  <c r="CL17" i="1"/>
  <c r="CG17" i="1"/>
  <c r="CB17" i="1"/>
  <c r="BW17" i="1"/>
  <c r="BR17" i="1"/>
  <c r="BL17" i="1"/>
  <c r="BG17" i="1"/>
  <c r="BB17" i="1"/>
  <c r="AW17" i="1"/>
  <c r="AR17" i="1"/>
  <c r="AM17" i="1"/>
  <c r="AG17" i="1"/>
  <c r="AB17" i="1"/>
  <c r="W17" i="1"/>
  <c r="R17" i="1"/>
  <c r="CU16" i="1"/>
  <c r="CT16" i="1"/>
  <c r="CS16" i="1"/>
  <c r="CR16" i="1"/>
  <c r="CQ16" i="1"/>
  <c r="CL16" i="1"/>
  <c r="CG16" i="1"/>
  <c r="CB16" i="1"/>
  <c r="BW16" i="1"/>
  <c r="BR16" i="1"/>
  <c r="BL16" i="1"/>
  <c r="BG16" i="1"/>
  <c r="BB16" i="1"/>
  <c r="AW16" i="1"/>
  <c r="AR16" i="1"/>
  <c r="AM16" i="1"/>
  <c r="AG16" i="1"/>
  <c r="AB16" i="1"/>
  <c r="W16" i="1"/>
  <c r="R16" i="1"/>
  <c r="CU15" i="1"/>
  <c r="CT15" i="1"/>
  <c r="CS15" i="1"/>
  <c r="CR15" i="1"/>
  <c r="CQ15" i="1"/>
  <c r="CL15" i="1"/>
  <c r="CG15" i="1"/>
  <c r="CB15" i="1"/>
  <c r="BW15" i="1"/>
  <c r="BR15" i="1"/>
  <c r="BL15" i="1"/>
  <c r="BG15" i="1"/>
  <c r="BB15" i="1"/>
  <c r="AW15" i="1"/>
  <c r="AR15" i="1"/>
  <c r="AM15" i="1"/>
  <c r="AG15" i="1"/>
  <c r="AB15" i="1"/>
  <c r="W15" i="1"/>
  <c r="R15" i="1"/>
  <c r="J15" i="1"/>
  <c r="CU14" i="1"/>
  <c r="CT14" i="1"/>
  <c r="CS14" i="1"/>
  <c r="CR14" i="1"/>
  <c r="CQ14" i="1"/>
  <c r="CL14" i="1"/>
  <c r="CG14" i="1"/>
  <c r="CB14" i="1"/>
  <c r="BW14" i="1"/>
  <c r="BR14" i="1"/>
  <c r="BL14" i="1"/>
  <c r="BG14" i="1"/>
  <c r="BB14" i="1"/>
  <c r="AW14" i="1"/>
  <c r="AR14" i="1"/>
  <c r="AM14" i="1"/>
  <c r="AG14" i="1"/>
  <c r="AB14" i="1"/>
  <c r="W14" i="1"/>
  <c r="R14" i="1"/>
  <c r="CU13" i="1"/>
  <c r="CT13" i="1"/>
  <c r="CS13" i="1"/>
  <c r="F13" i="1" s="1"/>
  <c r="CR13" i="1"/>
  <c r="CQ13" i="1"/>
  <c r="CL13" i="1"/>
  <c r="CG13" i="1"/>
  <c r="CB13" i="1"/>
  <c r="BW13" i="1"/>
  <c r="BR13" i="1"/>
  <c r="BL13" i="1"/>
  <c r="BG13" i="1"/>
  <c r="BB13" i="1"/>
  <c r="AW13" i="1"/>
  <c r="AR13" i="1"/>
  <c r="AM13" i="1"/>
  <c r="AG13" i="1"/>
  <c r="AB13" i="1"/>
  <c r="W13" i="1"/>
  <c r="R13" i="1"/>
  <c r="CU12" i="1"/>
  <c r="CT12" i="1"/>
  <c r="CS12" i="1"/>
  <c r="CQ12" i="1"/>
  <c r="CL12" i="1"/>
  <c r="CG12" i="1"/>
  <c r="CB12" i="1"/>
  <c r="BW12" i="1"/>
  <c r="BR12" i="1"/>
  <c r="BL12" i="1"/>
  <c r="BB12" i="1"/>
  <c r="AW12" i="1"/>
  <c r="AR12" i="1"/>
  <c r="AM12" i="1"/>
  <c r="AC12" i="1"/>
  <c r="AG12" i="1" s="1"/>
  <c r="AB12" i="1"/>
  <c r="S12" i="1"/>
  <c r="W12" i="1" s="1"/>
  <c r="R12" i="1"/>
  <c r="BM49" i="1" l="1"/>
  <c r="BM44" i="1"/>
  <c r="BM48" i="1"/>
  <c r="CV49" i="1"/>
  <c r="BM15" i="1"/>
  <c r="CV15" i="1"/>
  <c r="BM16" i="1"/>
  <c r="BM17" i="1"/>
  <c r="BM24" i="1"/>
  <c r="CV24" i="1"/>
  <c r="BM45" i="1"/>
  <c r="CV45" i="1"/>
  <c r="BM46" i="1"/>
  <c r="CV46" i="1"/>
  <c r="BM47" i="1"/>
  <c r="CR43" i="1"/>
  <c r="CV44" i="1"/>
  <c r="BM22" i="1"/>
  <c r="CV22" i="1"/>
  <c r="BM43" i="1"/>
  <c r="BM39" i="1"/>
  <c r="BM40" i="1"/>
  <c r="E40" i="1"/>
  <c r="J40" i="1" s="1"/>
  <c r="CV40" i="1"/>
  <c r="BM41" i="1"/>
  <c r="CV41" i="1"/>
  <c r="BM42" i="1"/>
  <c r="E42" i="1"/>
  <c r="J42" i="1" s="1"/>
  <c r="CV42" i="1"/>
  <c r="CV33" i="1"/>
  <c r="BM23" i="1"/>
  <c r="BM25" i="1"/>
  <c r="BM21" i="1"/>
  <c r="CV21" i="1"/>
  <c r="BM20" i="1"/>
  <c r="BM18" i="1"/>
  <c r="E18" i="1"/>
  <c r="CV18" i="1"/>
  <c r="BM19" i="1"/>
  <c r="E19" i="1"/>
  <c r="J19" i="1" s="1"/>
  <c r="CV19" i="1"/>
  <c r="E16" i="1"/>
  <c r="J16" i="1" s="1"/>
  <c r="CV16" i="1"/>
  <c r="BM13" i="1"/>
  <c r="E13" i="1"/>
  <c r="J13" i="1" s="1"/>
  <c r="CV13" i="1"/>
  <c r="BM14" i="1"/>
  <c r="E14" i="1"/>
  <c r="J14" i="1" s="1"/>
  <c r="CV14" i="1"/>
  <c r="E25" i="1"/>
  <c r="CV25" i="1"/>
  <c r="CV48" i="1"/>
  <c r="CT47" i="1"/>
  <c r="H73" i="1" s="1"/>
  <c r="E44" i="1"/>
  <c r="J44" i="1" s="1"/>
  <c r="CR29" i="1"/>
  <c r="CV29" i="1" s="1"/>
  <c r="J33" i="1"/>
  <c r="J41" i="1"/>
  <c r="J25" i="1"/>
  <c r="G48" i="1"/>
  <c r="G47" i="1" s="1"/>
  <c r="F48" i="1"/>
  <c r="F47" i="1" s="1"/>
  <c r="CS47" i="1"/>
  <c r="CS23" i="1"/>
  <c r="F24" i="1"/>
  <c r="E21" i="1"/>
  <c r="J21" i="1" s="1"/>
  <c r="J20" i="1" s="1"/>
  <c r="CR20" i="1"/>
  <c r="CV20" i="1" s="1"/>
  <c r="F18" i="1"/>
  <c r="CS17" i="1"/>
  <c r="CV17" i="1" s="1"/>
  <c r="CR23" i="1"/>
  <c r="E24" i="1"/>
  <c r="J49" i="1"/>
  <c r="B59" i="1"/>
  <c r="B60" i="1"/>
  <c r="B64" i="1"/>
  <c r="B68" i="1"/>
  <c r="B56" i="1"/>
  <c r="E32" i="1"/>
  <c r="J32" i="1" s="1"/>
  <c r="J29" i="1" s="1"/>
  <c r="B61" i="1"/>
  <c r="B65" i="1"/>
  <c r="B69" i="1"/>
  <c r="B67" i="1"/>
  <c r="B55" i="1"/>
  <c r="F55" i="1" s="1"/>
  <c r="B58" i="1"/>
  <c r="F58" i="1" s="1"/>
  <c r="B62" i="1"/>
  <c r="B66" i="1"/>
  <c r="B70" i="1"/>
  <c r="B63" i="1"/>
  <c r="C56" i="1"/>
  <c r="C68" i="1"/>
  <c r="C60" i="1"/>
  <c r="C64" i="1"/>
  <c r="C69" i="1"/>
  <c r="C61" i="1"/>
  <c r="C55" i="1"/>
  <c r="G55" i="1" s="1"/>
  <c r="C65" i="1"/>
  <c r="C62" i="1"/>
  <c r="C70" i="1"/>
  <c r="C59" i="1"/>
  <c r="C63" i="1"/>
  <c r="C67" i="1"/>
  <c r="C58" i="1"/>
  <c r="G58" i="1" s="1"/>
  <c r="C66" i="1"/>
  <c r="AH44" i="1"/>
  <c r="AH21" i="1"/>
  <c r="AH25" i="1"/>
  <c r="CU39" i="1"/>
  <c r="AH18" i="1"/>
  <c r="AH23" i="1"/>
  <c r="AB39" i="1"/>
  <c r="AH49" i="1"/>
  <c r="BM12" i="1"/>
  <c r="AH13" i="1"/>
  <c r="AH15" i="1"/>
  <c r="AH41" i="1"/>
  <c r="R47" i="1"/>
  <c r="AH47" i="1" s="1"/>
  <c r="AH48" i="1"/>
  <c r="AH12" i="1"/>
  <c r="AH14" i="1"/>
  <c r="AH16" i="1"/>
  <c r="CR39" i="1"/>
  <c r="AH40" i="1"/>
  <c r="AH42" i="1"/>
  <c r="AH45" i="1"/>
  <c r="AH17" i="1"/>
  <c r="AH19" i="1"/>
  <c r="AH20" i="1"/>
  <c r="AH22" i="1"/>
  <c r="AH24" i="1"/>
  <c r="CU43" i="1"/>
  <c r="AH46" i="1"/>
  <c r="AG43" i="1"/>
  <c r="AH43" i="1" s="1"/>
  <c r="CR12" i="1"/>
  <c r="CV23" i="1" l="1"/>
  <c r="CV43" i="1"/>
  <c r="CV39" i="1"/>
  <c r="J18" i="1"/>
  <c r="J17" i="1" s="1"/>
  <c r="J12" i="1"/>
  <c r="CV47" i="1"/>
  <c r="J43" i="1"/>
  <c r="E61" i="1"/>
  <c r="J39" i="1"/>
  <c r="J48" i="1"/>
  <c r="J47" i="1" s="1"/>
  <c r="AH39" i="1"/>
  <c r="BM51" i="1"/>
  <c r="J24" i="1"/>
  <c r="J23" i="1" s="1"/>
  <c r="H72" i="1"/>
  <c r="F56" i="1"/>
  <c r="E70" i="1"/>
  <c r="E59" i="1"/>
  <c r="E56" i="1"/>
  <c r="F59" i="1"/>
  <c r="F60" i="1" s="1"/>
  <c r="E68" i="1"/>
  <c r="E66" i="1"/>
  <c r="E69" i="1"/>
  <c r="H58" i="1"/>
  <c r="E60" i="1"/>
  <c r="E67" i="1"/>
  <c r="E65" i="1"/>
  <c r="E62" i="1"/>
  <c r="E64" i="1"/>
  <c r="E63" i="1"/>
  <c r="G56" i="1"/>
  <c r="E55" i="1"/>
  <c r="H55" i="1"/>
  <c r="H74" i="1"/>
  <c r="G59" i="1"/>
  <c r="G60" i="1" s="1"/>
  <c r="E58" i="1"/>
  <c r="CV12" i="1"/>
  <c r="H71" i="1"/>
  <c r="CV50" i="1" l="1"/>
  <c r="J51" i="1"/>
  <c r="B54" i="1"/>
  <c r="E54" i="1" s="1"/>
  <c r="H56" i="1"/>
  <c r="H59" i="1"/>
  <c r="H60" i="1"/>
  <c r="G61" i="1"/>
  <c r="F61" i="1"/>
  <c r="J53" i="1" l="1"/>
  <c r="F62" i="1"/>
  <c r="G62" i="1"/>
  <c r="H61" i="1"/>
  <c r="G63" i="1" l="1"/>
  <c r="H62" i="1"/>
  <c r="F63" i="1"/>
  <c r="F64" i="1" l="1"/>
  <c r="G64" i="1"/>
  <c r="H63" i="1"/>
  <c r="H64" i="1" l="1"/>
  <c r="G65" i="1"/>
  <c r="F65" i="1"/>
  <c r="F66" i="1" l="1"/>
  <c r="H65" i="1"/>
  <c r="G66" i="1"/>
  <c r="G67" i="1" l="1"/>
  <c r="H66" i="1"/>
  <c r="F67" i="1"/>
  <c r="F68" i="1" l="1"/>
  <c r="H67" i="1"/>
  <c r="G68" i="1"/>
  <c r="H68" i="1" l="1"/>
  <c r="G69" i="1"/>
  <c r="F69" i="1"/>
  <c r="F70" i="1" l="1"/>
  <c r="G70" i="1"/>
  <c r="H69" i="1"/>
  <c r="H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Administrativo</author>
  </authors>
  <commentList>
    <comment ref="E12" authorId="0" shapeId="0" xr:uid="{E982438A-7B90-4C32-A4A7-31A58E2A275E}">
      <text>
        <r>
          <rPr>
            <b/>
            <sz val="9"/>
            <color indexed="81"/>
            <rFont val="Segoe UI"/>
            <charset val="1"/>
          </rPr>
          <t>Administrativo:
despesas 2021</t>
        </r>
      </text>
    </comment>
    <comment ref="I12" authorId="0" shapeId="0" xr:uid="{3FDFF4A6-E542-42D9-93BE-B854923D2728}">
      <text>
        <r>
          <rPr>
            <b/>
            <sz val="9"/>
            <color indexed="81"/>
            <rFont val="Segoe UI"/>
            <charset val="1"/>
          </rPr>
          <t>Administrativo:</t>
        </r>
        <r>
          <rPr>
            <sz val="9"/>
            <color indexed="81"/>
            <rFont val="Segoe UI"/>
            <charset val="1"/>
          </rPr>
          <t xml:space="preserve">
remanejado 1 mil ação 4</t>
        </r>
      </text>
    </comment>
    <comment ref="I17" authorId="0" shapeId="0" xr:uid="{E324E9C4-41EF-4F36-86BB-E38A35BE91F3}">
      <text>
        <r>
          <rPr>
            <b/>
            <sz val="9"/>
            <color indexed="81"/>
            <rFont val="Segoe UI"/>
            <charset val="1"/>
          </rPr>
          <t>Administrativo:</t>
        </r>
        <r>
          <rPr>
            <sz val="9"/>
            <color indexed="81"/>
            <rFont val="Segoe UI"/>
            <charset val="1"/>
          </rPr>
          <t xml:space="preserve">
remanejado 1 mil da ação 3
</t>
        </r>
      </text>
    </comment>
    <comment ref="I39" authorId="0" shapeId="0" xr:uid="{9B01F9A3-28DF-434A-90E3-14E4FEDEB321}">
      <text>
        <r>
          <rPr>
            <b/>
            <sz val="9"/>
            <color indexed="81"/>
            <rFont val="Segoe UI"/>
            <family val="2"/>
          </rPr>
          <t>Administrativo:</t>
        </r>
        <r>
          <rPr>
            <sz val="9"/>
            <color indexed="81"/>
            <rFont val="Segoe UI"/>
            <family val="2"/>
          </rPr>
          <t xml:space="preserve">
remanejado 1 mil da ação 4</t>
        </r>
      </text>
    </comment>
  </commentList>
</comments>
</file>

<file path=xl/sharedStrings.xml><?xml version="1.0" encoding="utf-8"?>
<sst xmlns="http://schemas.openxmlformats.org/spreadsheetml/2006/main" count="274" uniqueCount="102">
  <si>
    <t xml:space="preserve">PLANILHA DE PRESTAÇÃO DE CONTAS </t>
  </si>
  <si>
    <t>UTILIZAÇÃO DOS RECURSOS FINANCEIROS</t>
  </si>
  <si>
    <t>NOME DA ORGANIZAÇÃO: Ação Social Arquidiocesana de Palmas</t>
  </si>
  <si>
    <t>Ação</t>
  </si>
  <si>
    <t>Eixo</t>
  </si>
  <si>
    <t xml:space="preserve">Recursos financeiros para cada um dos itens a seguir: </t>
  </si>
  <si>
    <t>Responsáveis</t>
  </si>
  <si>
    <t>Total utilizado</t>
  </si>
  <si>
    <t>Des. Integral</t>
  </si>
  <si>
    <t>Des. Institucional</t>
  </si>
  <si>
    <r>
      <rPr>
        <b/>
        <sz val="10"/>
        <color rgb="FFFFFFFF"/>
        <rFont val="Play"/>
      </rPr>
      <t>ANDAMENTO DAS ATIVIDADES</t>
    </r>
    <r>
      <rPr>
        <b/>
        <sz val="10"/>
        <color rgb="FF000000"/>
        <rFont val="Play"/>
      </rPr>
      <t xml:space="preserve"> 
(selecionem qual é o status de cada atividade)</t>
    </r>
  </si>
  <si>
    <t>Atividades Pedagógicas</t>
  </si>
  <si>
    <t>Recursos humanos</t>
  </si>
  <si>
    <t>Despesas fixas</t>
  </si>
  <si>
    <t>Despesas variáveis</t>
  </si>
  <si>
    <r>
      <rPr>
        <b/>
        <sz val="11"/>
        <color rgb="FFFFFFFF"/>
        <rFont val="Arial"/>
      </rPr>
      <t xml:space="preserve">Valor previsto por atividade (planejado)- </t>
    </r>
    <r>
      <rPr>
        <b/>
        <sz val="11"/>
        <color theme="1"/>
        <rFont val="Arial"/>
      </rPr>
      <t>Coloquem aqui qual era o valor que vocês previram para cada atividade no plano de intervenção</t>
    </r>
  </si>
  <si>
    <r>
      <rPr>
        <b/>
        <sz val="11"/>
        <color rgb="FFFFFFFF"/>
        <rFont val="Arial"/>
      </rPr>
      <t xml:space="preserve">Valor utilizado total por atividade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rgb="FF000000"/>
        <rFont val="Arial"/>
      </rPr>
      <t>Coloquem aqui o valor que vocês realmente usaram para cada atividade</t>
    </r>
  </si>
  <si>
    <t>Jul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</si>
  <si>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</si>
  <si>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</si>
  <si>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</si>
  <si>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</si>
  <si>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</si>
  <si>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</si>
  <si>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</si>
  <si>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</si>
  <si>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</si>
  <si>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</si>
  <si>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</si>
  <si>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Atividade pedagógica</t>
  </si>
  <si>
    <t>Total</t>
  </si>
  <si>
    <t>Total 2021</t>
  </si>
  <si>
    <t>TOTAL (1º semestre 2022)</t>
  </si>
  <si>
    <t>1.  Realizar praticas pedagógicas de forma Híbrida - teóricas e práticas, por meio de oficinas de teatro</t>
  </si>
  <si>
    <t>Judite</t>
  </si>
  <si>
    <t>Período de preparação para implementação (revisão do plano, detalhamento das ações, articulação e construção dos indicadores de resultados)</t>
  </si>
  <si>
    <t xml:space="preserve">1.1 -Oficina teórica;                         </t>
  </si>
  <si>
    <t>R$</t>
  </si>
  <si>
    <t xml:space="preserve">1.2 - Oficina prática;                </t>
  </si>
  <si>
    <t>1.3 - Roda de conversa;</t>
  </si>
  <si>
    <t>1.4 - Apresentação da atividade ao público;</t>
  </si>
  <si>
    <t>2. Realizar praticas pedagógicas de forma Híbrido - teóricas e práticas, por meio de oficinas de  músicas</t>
  </si>
  <si>
    <t>Aldecy e Jairo</t>
  </si>
  <si>
    <t xml:space="preserve">2.1 Oficinas Teóricas e práticas;             </t>
  </si>
  <si>
    <t xml:space="preserve">2.2  Apresentações culturais;             </t>
  </si>
  <si>
    <t>Daureci, Ilma e Rodrigo</t>
  </si>
  <si>
    <t>Edimar, Pedro Henrique, educador esporte</t>
  </si>
  <si>
    <t>8-Garantir a participação de crianças, adolescentes, parceiros e comunidade local nos espaços decisórios da ASAP, priorizando a representatividade nos diferentes marcadores sociais;</t>
  </si>
  <si>
    <t>Amilson Silva e Samuel</t>
  </si>
  <si>
    <t xml:space="preserve">8.1 Apresentar as atividades planejada e garantir o acompanhamento das atividades </t>
  </si>
  <si>
    <t>8.2 Reunião de acompanhamento mensal e encerramento do plano ação.</t>
  </si>
  <si>
    <t>Marciane, Rodrigo e Guilherme</t>
  </si>
  <si>
    <t>11-Adquirir ferramentas e equipamentos de tecnologia para implantação do banco de dados institucional para produzir novos diagnósticos e pesquisas em vista a construção do desenvolvimento estratégico para melhorar o atendimento com as crianças e adolescentes na OSC;</t>
  </si>
  <si>
    <t>Rodrigo e Guilherme</t>
  </si>
  <si>
    <t>11.1 - Aquisição</t>
  </si>
  <si>
    <t xml:space="preserve">11.2-   Treinamento                                                                     </t>
  </si>
  <si>
    <t xml:space="preserve">11.3-   Implementação                                                                 </t>
  </si>
  <si>
    <t>12.Garantir despesa com RH para monitoramento de ações e metas durante a vigência do plano de ação, aprimorando o atendimento ao publico</t>
  </si>
  <si>
    <t>Marciane</t>
  </si>
  <si>
    <t xml:space="preserve">12.2-  Monitoramento                                                        </t>
  </si>
  <si>
    <t xml:space="preserve">12.2-  Avaliação                                                           </t>
  </si>
  <si>
    <t xml:space="preserve">VALOR TOTAL DO PLANO </t>
  </si>
  <si>
    <t>Mês a mês</t>
  </si>
  <si>
    <t>Acumulado</t>
  </si>
  <si>
    <t>Percentual utilizado</t>
  </si>
  <si>
    <t>Desenvolvimento integral</t>
  </si>
  <si>
    <t>Desenvolvimento institucional</t>
  </si>
  <si>
    <t>Planejado</t>
  </si>
  <si>
    <t>Nao iniciada dentro do prazo</t>
  </si>
  <si>
    <t>Nao iniciada em atraso</t>
  </si>
  <si>
    <t>Em andamento dentro do prazo</t>
  </si>
  <si>
    <t>Em andamento com atraso</t>
  </si>
  <si>
    <t xml:space="preserve">Concluída </t>
  </si>
  <si>
    <t>Cancelada</t>
  </si>
  <si>
    <t>novembro</t>
  </si>
  <si>
    <t>dezembro</t>
  </si>
  <si>
    <t>3. Desenvolver atividades itinerantes com crianças e adolescentes em órgão públicos, universidades, laboratórios e outros, favorecendo o reconhecimento e trocas de experiências.</t>
  </si>
  <si>
    <t xml:space="preserve">3.1 Realizar as visitas </t>
  </si>
  <si>
    <t>3.2 Rodas de conversa,  relatos de experiencias vivenciadas incentivando a escrita narrativa e partilha em grupo</t>
  </si>
  <si>
    <t xml:space="preserve">4.1 Oficinas teóricas e oficinas de produção              </t>
  </si>
  <si>
    <t xml:space="preserve">4.2 Apresentação e exposição dos produtos em feiras solidárias e outros espaços  </t>
  </si>
  <si>
    <t>5. Promover atividades e ações formativas em Direitos Humanos de crianças e adolescente em parcerias com movimentos sociais, organizações e instituições presentes no território.</t>
  </si>
  <si>
    <t xml:space="preserve">5.1 Articular as entidades                                                          </t>
  </si>
  <si>
    <t>5.2  Organizar e participar das atividades</t>
  </si>
  <si>
    <t>6-Elaborar e implantar plano de comunicação da ASAP, para ampla divulgação das ações e atividades desenvolvidas despertando o interesse da comunidade para participar das ações da OSC;</t>
  </si>
  <si>
    <t xml:space="preserve">6.1  Elaboração do plano                                                </t>
  </si>
  <si>
    <t>6.2 Divulgação</t>
  </si>
  <si>
    <t>6.3 Implementação</t>
  </si>
  <si>
    <t>7-Promover formação continuada das equipes pedagógicas e de gestão, ampliando conhecimentos das políticas públicas, dos diferente marcadores sociais e enfrentamento das ações desafiadoras no território;</t>
  </si>
  <si>
    <t xml:space="preserve">7.1-     Formação                                                                         </t>
  </si>
  <si>
    <t xml:space="preserve">7.2-   Avaliação                                                                                       </t>
  </si>
  <si>
    <t xml:space="preserve">10.1  Planejamento das atividades ;                            </t>
  </si>
  <si>
    <t>10.2  Atividades esportivas</t>
  </si>
  <si>
    <t>9 e 10. Revitalizar o espaço  esportivo da OSC, e desenvolver as atividades esportivas, culturais e recreativas, para garantir a participação de integrantes da comunidade e fortalecer o vínculo social e familiar no território.</t>
  </si>
  <si>
    <t>x</t>
  </si>
  <si>
    <t xml:space="preserve"> </t>
  </si>
  <si>
    <t xml:space="preserve">4. Realizar atividades de formação para autogestão, geração de renda com mulheres adolescentes e jovens do territorio de forma híbridas em parceria com instituições públicas e privadas com foco na economia solidaria, para estimular e provocar o protagonismo feminino negro e enfrentamento da violência doméstica e feminicidio.   </t>
  </si>
  <si>
    <t xml:space="preserve">9.1 Reestruturação do espaco fisico esportivo e recreativo;                             </t>
  </si>
  <si>
    <t>Naira e Judite</t>
  </si>
  <si>
    <t xml:space="preserve"> Judite</t>
  </si>
  <si>
    <t>Judite, Pe Lenicio, Maria Helena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</si>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</sst>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_-;\-&quot;R$&quot;\ * #,##0.00_-;_-&quot;R$&quot;\ * &quot;-&quot;??_-;_-@"/>
    <numFmt numFmtId="165" formatCode="[$R$ -416]#,##0.00"/>
  </numFmts>
  <fonts count="41" x14ac:knownFonts="1">
    <font>
      <sz val="10"/>
      <color rgb="FF000000"/>
      <name val="Arial"/>
      <scheme val="minor"/>
    </font>
    <font>
      <b/>
      <sz val="10"/>
      <color theme="1"/>
      <name val="Play"/>
    </font>
    <font>
      <sz val="10"/>
      <color rgb="FF000000"/>
      <name val="Play"/>
    </font>
    <font>
      <sz val="10"/>
      <color theme="1"/>
      <name val="Play"/>
    </font>
    <font>
      <b/>
      <sz val="12"/>
      <color rgb="FF1C4587"/>
      <name val="Play"/>
    </font>
    <font>
      <sz val="10"/>
      <name val="Arial"/>
    </font>
    <font>
      <b/>
      <sz val="10"/>
      <color rgb="FF1C4587"/>
      <name val="Play"/>
    </font>
    <font>
      <b/>
      <sz val="11"/>
      <color rgb="FFFFFFFF"/>
      <name val="Play"/>
    </font>
    <font>
      <b/>
      <sz val="11"/>
      <color theme="0"/>
      <name val="Play"/>
    </font>
    <font>
      <b/>
      <sz val="14"/>
      <color theme="0"/>
      <name val="Play"/>
    </font>
    <font>
      <b/>
      <sz val="10"/>
      <color rgb="FFFFFFFF"/>
      <name val="Play"/>
    </font>
    <font>
      <b/>
      <sz val="11"/>
      <color rgb="FFFFFFFF"/>
      <name val="Arial"/>
    </font>
    <font>
      <sz val="10"/>
      <color rgb="FFFFFFFF"/>
      <name val="Play"/>
    </font>
    <font>
      <b/>
      <sz val="10"/>
      <color rgb="FFFFFFFF"/>
      <name val="Arial"/>
    </font>
    <font>
      <b/>
      <sz val="11"/>
      <color theme="1"/>
      <name val="Play"/>
    </font>
    <font>
      <sz val="11"/>
      <color theme="1"/>
      <name val="Play"/>
    </font>
    <font>
      <sz val="9"/>
      <color theme="1"/>
      <name val="Play"/>
    </font>
    <font>
      <b/>
      <sz val="11"/>
      <color rgb="FFFF0000"/>
      <name val="Play"/>
    </font>
    <font>
      <sz val="10"/>
      <color theme="1"/>
      <name val="Arial"/>
    </font>
    <font>
      <sz val="10"/>
      <color rgb="FF000000"/>
      <name val="Arial"/>
    </font>
    <font>
      <sz val="10"/>
      <color theme="0"/>
      <name val="Play"/>
    </font>
    <font>
      <sz val="10"/>
      <color rgb="FFFF0000"/>
      <name val="Play"/>
    </font>
    <font>
      <sz val="10"/>
      <color theme="0"/>
      <name val="Arial"/>
    </font>
    <font>
      <sz val="10"/>
      <color theme="0"/>
      <name val="Arial"/>
    </font>
    <font>
      <b/>
      <sz val="10"/>
      <color rgb="FF000000"/>
      <name val="Play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  <scheme val="minor"/>
    </font>
    <font>
      <sz val="11"/>
      <name val="Play"/>
    </font>
    <font>
      <sz val="10"/>
      <name val="Arial"/>
      <family val="2"/>
    </font>
    <font>
      <sz val="9"/>
      <name val="Play"/>
    </font>
    <font>
      <sz val="10"/>
      <name val="Play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Play"/>
    </font>
    <font>
      <b/>
      <sz val="10"/>
      <color theme="0"/>
      <name val="Play"/>
    </font>
    <font>
      <sz val="10"/>
      <color rgb="FFFF0000"/>
      <name val="Arial"/>
      <family val="2"/>
    </font>
    <font>
      <sz val="8"/>
      <color theme="1"/>
      <name val="Play"/>
    </font>
    <font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rgb="FF083C92"/>
        <bgColor rgb="FF083C92"/>
      </patternFill>
    </fill>
    <fill>
      <patternFill patternType="solid">
        <fgColor rgb="FFFF0000"/>
        <bgColor rgb="FFFF0000"/>
      </patternFill>
    </fill>
    <fill>
      <patternFill patternType="solid">
        <fgColor rgb="FF7F7F7F"/>
        <bgColor rgb="FF7F7F7F"/>
      </patternFill>
    </fill>
    <fill>
      <patternFill patternType="solid">
        <fgColor theme="5"/>
        <bgColor theme="5"/>
      </patternFill>
    </fill>
    <fill>
      <patternFill patternType="solid">
        <fgColor rgb="FFFFE599"/>
        <bgColor rgb="FFFFE5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  <fill>
      <patternFill patternType="solid">
        <fgColor theme="0"/>
        <bgColor rgb="FFBFBFB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2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center" wrapText="1"/>
    </xf>
    <xf numFmtId="0" fontId="2" fillId="0" borderId="0" xfId="0" applyFont="1"/>
    <xf numFmtId="0" fontId="7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4" fontId="16" fillId="2" borderId="7" xfId="0" applyNumberFormat="1" applyFont="1" applyFill="1" applyBorder="1" applyAlignment="1">
      <alignment horizontal="center" wrapText="1"/>
    </xf>
    <xf numFmtId="164" fontId="15" fillId="10" borderId="7" xfId="0" applyNumberFormat="1" applyFont="1" applyFill="1" applyBorder="1" applyAlignment="1">
      <alignment horizontal="center" vertical="center" wrapText="1"/>
    </xf>
    <xf numFmtId="164" fontId="16" fillId="10" borderId="7" xfId="0" applyNumberFormat="1" applyFont="1" applyFill="1" applyBorder="1" applyAlignment="1">
      <alignment horizontal="center" wrapText="1"/>
    </xf>
    <xf numFmtId="164" fontId="3" fillId="10" borderId="7" xfId="0" applyNumberFormat="1" applyFont="1" applyFill="1" applyBorder="1"/>
    <xf numFmtId="17" fontId="3" fillId="2" borderId="18" xfId="0" applyNumberFormat="1" applyFont="1" applyFill="1" applyBorder="1"/>
    <xf numFmtId="0" fontId="14" fillId="2" borderId="7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164" fontId="15" fillId="0" borderId="7" xfId="0" applyNumberFormat="1" applyFont="1" applyBorder="1" applyAlignment="1">
      <alignment horizontal="center" vertical="top" wrapText="1"/>
    </xf>
    <xf numFmtId="164" fontId="3" fillId="10" borderId="16" xfId="0" applyNumberFormat="1" applyFont="1" applyFill="1" applyBorder="1" applyAlignment="1">
      <alignment horizontal="center" vertical="center" wrapText="1"/>
    </xf>
    <xf numFmtId="164" fontId="18" fillId="0" borderId="6" xfId="0" applyNumberFormat="1" applyFont="1" applyBorder="1"/>
    <xf numFmtId="0" fontId="15" fillId="0" borderId="6" xfId="0" applyFont="1" applyBorder="1" applyAlignment="1">
      <alignment horizontal="center" wrapText="1"/>
    </xf>
    <xf numFmtId="164" fontId="18" fillId="11" borderId="6" xfId="0" applyNumberFormat="1" applyFont="1" applyFill="1" applyBorder="1"/>
    <xf numFmtId="17" fontId="18" fillId="11" borderId="18" xfId="0" applyNumberFormat="1" applyFont="1" applyFill="1" applyBorder="1"/>
    <xf numFmtId="0" fontId="18" fillId="11" borderId="18" xfId="0" applyFont="1" applyFill="1" applyBorder="1"/>
    <xf numFmtId="164" fontId="15" fillId="0" borderId="6" xfId="0" applyNumberFormat="1" applyFont="1" applyBorder="1" applyAlignment="1">
      <alignment horizontal="center" wrapText="1"/>
    </xf>
    <xf numFmtId="164" fontId="16" fillId="11" borderId="6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vertical="top"/>
    </xf>
    <xf numFmtId="164" fontId="3" fillId="2" borderId="1" xfId="0" applyNumberFormat="1" applyFont="1" applyFill="1" applyBorder="1"/>
    <xf numFmtId="0" fontId="20" fillId="2" borderId="20" xfId="0" applyFont="1" applyFill="1" applyBorder="1"/>
    <xf numFmtId="164" fontId="20" fillId="2" borderId="1" xfId="0" applyNumberFormat="1" applyFont="1" applyFill="1" applyBorder="1" applyAlignment="1">
      <alignment vertical="top"/>
    </xf>
    <xf numFmtId="164" fontId="20" fillId="2" borderId="1" xfId="0" applyNumberFormat="1" applyFont="1" applyFill="1" applyBorder="1"/>
    <xf numFmtId="17" fontId="20" fillId="2" borderId="0" xfId="0" applyNumberFormat="1" applyFont="1" applyFill="1"/>
    <xf numFmtId="164" fontId="20" fillId="2" borderId="18" xfId="0" applyNumberFormat="1" applyFont="1" applyFill="1" applyBorder="1" applyAlignment="1">
      <alignment vertical="top"/>
    </xf>
    <xf numFmtId="9" fontId="20" fillId="2" borderId="1" xfId="0" applyNumberFormat="1" applyFont="1" applyFill="1" applyBorder="1"/>
    <xf numFmtId="0" fontId="21" fillId="2" borderId="1" xfId="0" applyFont="1" applyFill="1" applyBorder="1"/>
    <xf numFmtId="165" fontId="3" fillId="2" borderId="1" xfId="0" applyNumberFormat="1" applyFont="1" applyFill="1" applyBorder="1"/>
    <xf numFmtId="9" fontId="3" fillId="2" borderId="1" xfId="0" applyNumberFormat="1" applyFont="1" applyFill="1" applyBorder="1"/>
    <xf numFmtId="17" fontId="22" fillId="2" borderId="0" xfId="0" applyNumberFormat="1" applyFont="1" applyFill="1"/>
    <xf numFmtId="17" fontId="20" fillId="2" borderId="21" xfId="0" applyNumberFormat="1" applyFont="1" applyFill="1" applyBorder="1"/>
    <xf numFmtId="17" fontId="20" fillId="2" borderId="1" xfId="0" applyNumberFormat="1" applyFont="1" applyFill="1" applyBorder="1"/>
    <xf numFmtId="0" fontId="23" fillId="2" borderId="1" xfId="0" applyFont="1" applyFill="1" applyBorder="1" applyAlignment="1">
      <alignment horizontal="right"/>
    </xf>
    <xf numFmtId="164" fontId="2" fillId="2" borderId="1" xfId="0" applyNumberFormat="1" applyFont="1" applyFill="1" applyBorder="1"/>
    <xf numFmtId="0" fontId="3" fillId="2" borderId="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/>
    </xf>
    <xf numFmtId="164" fontId="15" fillId="13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 wrapText="1"/>
    </xf>
    <xf numFmtId="43" fontId="14" fillId="12" borderId="7" xfId="1" applyFont="1" applyFill="1" applyBorder="1" applyAlignment="1">
      <alignment horizontal="center" wrapText="1"/>
    </xf>
    <xf numFmtId="164" fontId="28" fillId="13" borderId="7" xfId="0" applyNumberFormat="1" applyFont="1" applyFill="1" applyBorder="1" applyAlignment="1">
      <alignment horizontal="center" vertical="center" wrapText="1"/>
    </xf>
    <xf numFmtId="164" fontId="29" fillId="11" borderId="6" xfId="0" applyNumberFormat="1" applyFont="1" applyFill="1" applyBorder="1"/>
    <xf numFmtId="164" fontId="28" fillId="10" borderId="7" xfId="0" applyNumberFormat="1" applyFont="1" applyFill="1" applyBorder="1" applyAlignment="1">
      <alignment horizontal="center" vertical="center" wrapText="1"/>
    </xf>
    <xf numFmtId="164" fontId="30" fillId="10" borderId="7" xfId="0" applyNumberFormat="1" applyFont="1" applyFill="1" applyBorder="1" applyAlignment="1">
      <alignment horizontal="center" wrapText="1"/>
    </xf>
    <xf numFmtId="44" fontId="29" fillId="11" borderId="6" xfId="0" applyNumberFormat="1" applyFont="1" applyFill="1" applyBorder="1"/>
    <xf numFmtId="164" fontId="31" fillId="10" borderId="7" xfId="0" applyNumberFormat="1" applyFont="1" applyFill="1" applyBorder="1"/>
    <xf numFmtId="164" fontId="28" fillId="0" borderId="7" xfId="0" applyNumberFormat="1" applyFont="1" applyBorder="1" applyAlignment="1">
      <alignment horizontal="center" vertical="center" wrapText="1"/>
    </xf>
    <xf numFmtId="164" fontId="30" fillId="2" borderId="7" xfId="0" applyNumberFormat="1" applyFont="1" applyFill="1" applyBorder="1" applyAlignment="1">
      <alignment horizontal="center" wrapText="1"/>
    </xf>
    <xf numFmtId="164" fontId="30" fillId="11" borderId="6" xfId="0" applyNumberFormat="1" applyFont="1" applyFill="1" applyBorder="1" applyAlignment="1">
      <alignment horizontal="center" wrapText="1"/>
    </xf>
    <xf numFmtId="164" fontId="21" fillId="13" borderId="16" xfId="0" applyNumberFormat="1" applyFont="1" applyFill="1" applyBorder="1" applyAlignment="1">
      <alignment horizontal="center" vertical="center" wrapText="1"/>
    </xf>
    <xf numFmtId="164" fontId="36" fillId="0" borderId="7" xfId="0" applyNumberFormat="1" applyFont="1" applyBorder="1" applyAlignment="1">
      <alignment horizontal="center" vertical="center" wrapText="1"/>
    </xf>
    <xf numFmtId="43" fontId="37" fillId="2" borderId="1" xfId="0" applyNumberFormat="1" applyFont="1" applyFill="1" applyBorder="1"/>
    <xf numFmtId="0" fontId="37" fillId="2" borderId="1" xfId="0" applyFont="1" applyFill="1" applyBorder="1"/>
    <xf numFmtId="164" fontId="37" fillId="2" borderId="1" xfId="0" applyNumberFormat="1" applyFont="1" applyFill="1" applyBorder="1"/>
    <xf numFmtId="9" fontId="37" fillId="2" borderId="1" xfId="0" applyNumberFormat="1" applyFont="1" applyFill="1" applyBorder="1"/>
    <xf numFmtId="43" fontId="19" fillId="2" borderId="1" xfId="0" applyNumberFormat="1" applyFont="1" applyFill="1" applyBorder="1"/>
    <xf numFmtId="164" fontId="15" fillId="14" borderId="7" xfId="0" applyNumberFormat="1" applyFont="1" applyFill="1" applyBorder="1" applyAlignment="1">
      <alignment horizontal="center" vertical="center" wrapText="1"/>
    </xf>
    <xf numFmtId="164" fontId="16" fillId="15" borderId="7" xfId="0" applyNumberFormat="1" applyFont="1" applyFill="1" applyBorder="1" applyAlignment="1">
      <alignment horizontal="center" wrapText="1"/>
    </xf>
    <xf numFmtId="164" fontId="16" fillId="16" borderId="7" xfId="0" applyNumberFormat="1" applyFont="1" applyFill="1" applyBorder="1" applyAlignment="1">
      <alignment horizontal="center" wrapText="1"/>
    </xf>
    <xf numFmtId="164" fontId="18" fillId="17" borderId="6" xfId="0" applyNumberFormat="1" applyFont="1" applyFill="1" applyBorder="1"/>
    <xf numFmtId="164" fontId="30" fillId="17" borderId="6" xfId="0" applyNumberFormat="1" applyFont="1" applyFill="1" applyBorder="1" applyAlignment="1">
      <alignment horizontal="center" wrapText="1"/>
    </xf>
    <xf numFmtId="164" fontId="29" fillId="17" borderId="6" xfId="0" applyNumberFormat="1" applyFont="1" applyFill="1" applyBorder="1"/>
    <xf numFmtId="164" fontId="30" fillId="10" borderId="5" xfId="0" applyNumberFormat="1" applyFont="1" applyFill="1" applyBorder="1" applyAlignment="1">
      <alignment wrapText="1"/>
    </xf>
    <xf numFmtId="0" fontId="29" fillId="0" borderId="8" xfId="0" applyFont="1" applyBorder="1"/>
    <xf numFmtId="164" fontId="38" fillId="0" borderId="8" xfId="0" applyNumberFormat="1" applyFont="1" applyBorder="1"/>
    <xf numFmtId="43" fontId="19" fillId="2" borderId="1" xfId="1" applyFont="1" applyFill="1" applyBorder="1"/>
    <xf numFmtId="164" fontId="21" fillId="2" borderId="1" xfId="0" applyNumberFormat="1" applyFont="1" applyFill="1" applyBorder="1"/>
    <xf numFmtId="44" fontId="3" fillId="2" borderId="1" xfId="0" applyNumberFormat="1" applyFont="1" applyFill="1" applyBorder="1"/>
    <xf numFmtId="43" fontId="3" fillId="2" borderId="1" xfId="1" applyFont="1" applyFill="1" applyBorder="1"/>
    <xf numFmtId="164" fontId="39" fillId="2" borderId="1" xfId="0" applyNumberFormat="1" applyFont="1" applyFill="1" applyBorder="1"/>
    <xf numFmtId="164" fontId="29" fillId="0" borderId="6" xfId="0" applyNumberFormat="1" applyFont="1" applyBorder="1"/>
    <xf numFmtId="17" fontId="40" fillId="11" borderId="18" xfId="0" applyNumberFormat="1" applyFont="1" applyFill="1" applyBorder="1"/>
    <xf numFmtId="164" fontId="38" fillId="18" borderId="8" xfId="0" applyNumberFormat="1" applyFont="1" applyFill="1" applyBorder="1"/>
    <xf numFmtId="0" fontId="7" fillId="7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6" xfId="0" applyFont="1" applyBorder="1"/>
    <xf numFmtId="0" fontId="14" fillId="12" borderId="5" xfId="0" applyFont="1" applyFill="1" applyBorder="1" applyAlignment="1">
      <alignment horizontal="right" wrapText="1"/>
    </xf>
    <xf numFmtId="0" fontId="5" fillId="0" borderId="14" xfId="0" applyFont="1" applyBorder="1"/>
    <xf numFmtId="0" fontId="5" fillId="0" borderId="16" xfId="0" applyFont="1" applyBorder="1"/>
    <xf numFmtId="0" fontId="15" fillId="10" borderId="9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9" xfId="0" applyFont="1" applyBorder="1"/>
    <xf numFmtId="0" fontId="5" fillId="0" borderId="13" xfId="0" applyFont="1" applyBorder="1"/>
    <xf numFmtId="0" fontId="7" fillId="7" borderId="4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7" fillId="5" borderId="4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0" fontId="14" fillId="10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5" xfId="0" applyFont="1" applyBorder="1"/>
    <xf numFmtId="0" fontId="7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6" fillId="2" borderId="2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7" fillId="3" borderId="5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customschemas.google.com/relationships/workbookmetadata" Target="metadata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2000" b="0" i="0">
                <a:solidFill>
                  <a:srgbClr val="757575"/>
                </a:solidFill>
                <a:latin typeface="Arial"/>
              </a:defRPr>
            </a:pPr>
            <a:r>
              <a:rPr lang="pt-BR" sz="2000" b="0" i="0">
                <a:solidFill>
                  <a:srgbClr val="757575"/>
                </a:solidFill>
                <a:latin typeface="Arial"/>
              </a:rPr>
              <a:t>RECURSO UTILIZADO TOTAL - POR EIXO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849-42B0-8E6F-C54908A2EE21}"/>
              </c:ext>
            </c:extLst>
          </c:dPt>
          <c:cat>
            <c:strRef>
              <c:f>ACOMPANHAMENTO!$F$53:$G$53</c:f>
              <c:strCache>
                <c:ptCount val="2"/>
                <c:pt idx="0">
                  <c:v>Desenvolvimento integral</c:v>
                </c:pt>
                <c:pt idx="1">
                  <c:v>Desenvolvimento institucional</c:v>
                </c:pt>
              </c:strCache>
            </c:strRef>
          </c:cat>
          <c:val>
            <c:numRef>
              <c:f>ACOMPANHAMENTO!$F$70:$G$70</c:f>
              <c:numCache>
                <c:formatCode>_-"R$"\ * #,##0.00_-;\-"R$"\ * #,##0.00_-;_-"R$"\ * "-"??_-;_-@</c:formatCode>
                <c:ptCount val="2"/>
                <c:pt idx="0">
                  <c:v>28569.309999999998</c:v>
                </c:pt>
                <c:pt idx="1">
                  <c:v>51457.72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49-42B0-8E6F-C54908A2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283244964621766"/>
          <c:y val="0.46803285757908453"/>
        </c:manualLayout>
      </c:layout>
      <c:overlay val="0"/>
      <c:txPr>
        <a:bodyPr/>
        <a:lstStyle/>
        <a:p>
          <a:pPr lvl="0">
            <a:defRPr sz="1800" b="0" i="0">
              <a:solidFill>
                <a:srgbClr val="1A1A1A"/>
              </a:solidFill>
              <a:latin typeface="Arial"/>
            </a:defRPr>
          </a:pPr>
          <a:endParaRPr lang="pt-BR"/>
        </a:p>
      </c:txPr>
    </c:legend>
    <c:plotVisOnly val="1"/>
    <c:dispBlanksAs val="zero"/>
    <c:showDLblsOverMax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2000" b="0" i="0">
                <a:solidFill>
                  <a:srgbClr val="757575"/>
                </a:solidFill>
                <a:latin typeface="Arial"/>
              </a:defRPr>
            </a:pPr>
            <a:r>
              <a:rPr lang="pt-BR" sz="2000" b="0" i="0">
                <a:solidFill>
                  <a:srgbClr val="757575"/>
                </a:solidFill>
                <a:latin typeface="Arial"/>
              </a:rPr>
              <a:t>RECURSO UTILIZADO TOTAL - POR TIPO DE DESPESA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86F4-4D74-8E50-F62BFF5360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6F4-4D74-8E50-F62BFF53606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5-86F4-4D74-8E50-F62BFF53606E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86F4-4D74-8E50-F62BFF53606E}"/>
              </c:ext>
            </c:extLst>
          </c:dPt>
          <c:cat>
            <c:strRef>
              <c:f>ACOMPANHAMENTO!$A$71:$A$74</c:f>
              <c:strCache>
                <c:ptCount val="4"/>
                <c:pt idx="0">
                  <c:v>Atividade pedagógica</c:v>
                </c:pt>
                <c:pt idx="1">
                  <c:v>Recursos humanos</c:v>
                </c:pt>
                <c:pt idx="2">
                  <c:v>Despesas fixas</c:v>
                </c:pt>
                <c:pt idx="3">
                  <c:v>Despesas variáveis</c:v>
                </c:pt>
              </c:strCache>
            </c:strRef>
          </c:cat>
          <c:val>
            <c:numRef>
              <c:f>ACOMPANHAMENTO!$H$71:$H$74</c:f>
              <c:numCache>
                <c:formatCode>_-"R$"\ * #,##0.00_-;\-"R$"\ * #,##0.00_-;_-"R$"\ * "-"??_-;_-@</c:formatCode>
                <c:ptCount val="4"/>
                <c:pt idx="0">
                  <c:v>45201.77</c:v>
                </c:pt>
                <c:pt idx="1">
                  <c:v>105926.14000000001</c:v>
                </c:pt>
                <c:pt idx="2">
                  <c:v>2212.98</c:v>
                </c:pt>
                <c:pt idx="3">
                  <c:v>22319.21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F4-4D74-8E50-F62BFF536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340858447405252"/>
          <c:y val="0.46803285757908453"/>
        </c:manualLayout>
      </c:layout>
      <c:overlay val="0"/>
      <c:txPr>
        <a:bodyPr/>
        <a:lstStyle/>
        <a:p>
          <a:pPr lvl="0">
            <a:defRPr sz="1800" b="0" i="0">
              <a:solidFill>
                <a:srgbClr val="1A1A1A"/>
              </a:solidFill>
              <a:latin typeface="Arial"/>
            </a:defRPr>
          </a:pPr>
          <a:endParaRPr lang="pt-BR"/>
        </a:p>
      </c:txPr>
    </c:legend>
    <c:plotVisOnly val="1"/>
    <c:dispBlanksAs val="zero"/>
    <c:showDLblsOverMax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190500</xdr:rowOff>
    </xdr:from>
    <xdr:ext cx="1933575" cy="6858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2764" cy="6010102"/>
    <xdr:graphicFrame macro="">
      <xdr:nvGraphicFramePr>
        <xdr:cNvPr id="768999901" name="Chart 1">
          <a:extLst>
            <a:ext uri="{FF2B5EF4-FFF2-40B4-BE49-F238E27FC236}">
              <a16:creationId xmlns:a16="http://schemas.microsoft.com/office/drawing/2014/main" id="{00000000-0008-0000-0100-0000DD01D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2764" cy="6010102"/>
    <xdr:graphicFrame macro="">
      <xdr:nvGraphicFramePr>
        <xdr:cNvPr id="657164113" name="Chart 2">
          <a:extLst>
            <a:ext uri="{FF2B5EF4-FFF2-40B4-BE49-F238E27FC236}">
              <a16:creationId xmlns:a16="http://schemas.microsoft.com/office/drawing/2014/main" id="{00000000-0008-0000-0200-000051872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F7F7F"/>
    <outlinePr summaryBelow="0" summaryRight="0"/>
    <pageSetUpPr fitToPage="1"/>
  </sheetPr>
  <dimension ref="A1:DM1015"/>
  <sheetViews>
    <sheetView tabSelected="1" topLeftCell="G1" zoomScaleNormal="100" workbookViewId="0">
      <pane ySplit="1" topLeftCell="A2" activePane="bottomLeft" state="frozen"/>
      <selection pane="bottomLeft" activeCell="DD62" sqref="DD62"/>
    </sheetView>
  </sheetViews>
  <sheetFormatPr defaultColWidth="12.625" defaultRowHeight="15.05" customHeight="1" x14ac:dyDescent="0.2"/>
  <cols>
    <col min="1" max="1" width="60.25" customWidth="1"/>
    <col min="2" max="2" width="6.125" customWidth="1"/>
    <col min="3" max="3" width="5.75" customWidth="1"/>
    <col min="4" max="4" width="17.375" customWidth="1"/>
    <col min="5" max="6" width="15.375" customWidth="1"/>
    <col min="7" max="7" width="14.125" customWidth="1"/>
    <col min="8" max="8" width="15.375" customWidth="1"/>
    <col min="9" max="9" width="27.25" customWidth="1"/>
    <col min="10" max="10" width="20.25" customWidth="1"/>
    <col min="11" max="11" width="15.875" hidden="1" customWidth="1"/>
    <col min="12" max="13" width="9.375" hidden="1" customWidth="1"/>
    <col min="14" max="14" width="13.25" hidden="1" customWidth="1"/>
    <col min="15" max="15" width="8.875" hidden="1" customWidth="1"/>
    <col min="16" max="16" width="10.625" hidden="1" customWidth="1"/>
    <col min="17" max="17" width="12.125" hidden="1" customWidth="1"/>
    <col min="18" max="19" width="13.125" hidden="1" customWidth="1"/>
    <col min="20" max="20" width="10" hidden="1" customWidth="1"/>
    <col min="21" max="22" width="10.625" hidden="1" customWidth="1"/>
    <col min="23" max="24" width="13.125" hidden="1" customWidth="1"/>
    <col min="25" max="25" width="11.375" hidden="1" customWidth="1"/>
    <col min="26" max="26" width="10.625" hidden="1" customWidth="1"/>
    <col min="27" max="27" width="12.125" hidden="1" customWidth="1"/>
    <col min="28" max="29" width="13.125" hidden="1" customWidth="1"/>
    <col min="30" max="30" width="8.875" hidden="1" customWidth="1"/>
    <col min="31" max="31" width="10.625" hidden="1" customWidth="1"/>
    <col min="32" max="32" width="12.125" hidden="1" customWidth="1"/>
    <col min="33" max="34" width="13.125" hidden="1" customWidth="1"/>
    <col min="35" max="35" width="10.375" hidden="1" customWidth="1"/>
    <col min="36" max="36" width="13.125" hidden="1" customWidth="1"/>
    <col min="37" max="37" width="9.625" hidden="1" customWidth="1"/>
    <col min="38" max="38" width="9.25" hidden="1" customWidth="1"/>
    <col min="39" max="40" width="13.125" hidden="1" customWidth="1"/>
    <col min="41" max="41" width="8.875" hidden="1" customWidth="1"/>
    <col min="42" max="42" width="9.625" hidden="1" customWidth="1"/>
    <col min="43" max="43" width="9.25" hidden="1" customWidth="1"/>
    <col min="44" max="45" width="13.125" hidden="1" customWidth="1"/>
    <col min="46" max="46" width="8.875" hidden="1" customWidth="1"/>
    <col min="47" max="47" width="9.625" hidden="1" customWidth="1"/>
    <col min="48" max="48" width="9.25" hidden="1" customWidth="1"/>
    <col min="49" max="49" width="10" hidden="1" customWidth="1"/>
    <col min="50" max="50" width="10.625" hidden="1" customWidth="1"/>
    <col min="51" max="51" width="12.125" hidden="1" customWidth="1"/>
    <col min="52" max="53" width="10.625" hidden="1" customWidth="1"/>
    <col min="54" max="54" width="13.125" hidden="1" customWidth="1"/>
    <col min="55" max="56" width="12.125" hidden="1" customWidth="1"/>
    <col min="57" max="57" width="10.625" hidden="1" customWidth="1"/>
    <col min="58" max="58" width="12.125" hidden="1" customWidth="1"/>
    <col min="59" max="59" width="11.375" hidden="1" customWidth="1"/>
    <col min="60" max="60" width="13.125" hidden="1" customWidth="1"/>
    <col min="61" max="61" width="12.125" hidden="1" customWidth="1"/>
    <col min="62" max="62" width="10.625" hidden="1" customWidth="1"/>
    <col min="63" max="63" width="9.25" hidden="1" customWidth="1"/>
    <col min="64" max="64" width="11.375" hidden="1" customWidth="1"/>
    <col min="65" max="65" width="13.125" hidden="1" customWidth="1"/>
    <col min="66" max="67" width="12.125" hidden="1" customWidth="1"/>
    <col min="68" max="68" width="10.625" hidden="1" customWidth="1"/>
    <col min="69" max="69" width="9.25" hidden="1" customWidth="1"/>
    <col min="70" max="70" width="13.125" hidden="1" customWidth="1"/>
    <col min="71" max="72" width="12.125" hidden="1" customWidth="1"/>
    <col min="73" max="73" width="10.625" hidden="1" customWidth="1"/>
    <col min="74" max="75" width="13.125" hidden="1" customWidth="1"/>
    <col min="76" max="76" width="10.625" hidden="1" customWidth="1"/>
    <col min="77" max="77" width="13.25" hidden="1" customWidth="1"/>
    <col min="78" max="78" width="10.625" hidden="1" customWidth="1"/>
    <col min="79" max="79" width="9.25" hidden="1" customWidth="1"/>
    <col min="80" max="80" width="13.125" hidden="1" customWidth="1"/>
    <col min="81" max="81" width="10.375" hidden="1" customWidth="1"/>
    <col min="82" max="82" width="11.375" hidden="1" customWidth="1"/>
    <col min="83" max="83" width="13.125" hidden="1" customWidth="1"/>
    <col min="84" max="84" width="9.25" hidden="1" customWidth="1"/>
    <col min="85" max="85" width="12.875" hidden="1" customWidth="1"/>
    <col min="86" max="86" width="10.375" hidden="1" customWidth="1"/>
    <col min="87" max="87" width="13.125" hidden="1" customWidth="1"/>
    <col min="88" max="89" width="9.25" hidden="1" customWidth="1"/>
    <col min="90" max="90" width="13.125" hidden="1" customWidth="1"/>
    <col min="91" max="91" width="10.375" hidden="1" customWidth="1"/>
    <col min="92" max="92" width="8.875" hidden="1" customWidth="1"/>
    <col min="93" max="94" width="9.25" hidden="1" customWidth="1"/>
    <col min="95" max="95" width="13.125" hidden="1" customWidth="1"/>
    <col min="96" max="101" width="14.375" hidden="1" customWidth="1"/>
    <col min="102" max="117" width="14.375" customWidth="1"/>
  </cols>
  <sheetData>
    <row r="1" spans="1:117" ht="15.75" customHeight="1" x14ac:dyDescent="0.25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5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</row>
    <row r="2" spans="1:117" ht="15.75" customHeight="1" x14ac:dyDescent="0.25">
      <c r="A2" s="5"/>
      <c r="B2" s="6"/>
      <c r="C2" s="6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5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</row>
    <row r="3" spans="1:117" ht="15.75" customHeight="1" x14ac:dyDescent="0.3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5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</row>
    <row r="4" spans="1:117" ht="15.75" customHeight="1" x14ac:dyDescent="0.3">
      <c r="A4" s="114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5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</row>
    <row r="5" spans="1:117" ht="15.75" customHeight="1" x14ac:dyDescent="0.25">
      <c r="A5" s="1"/>
      <c r="B5" s="2"/>
      <c r="C5" s="2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5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</row>
    <row r="6" spans="1:117" ht="15.75" customHeight="1" x14ac:dyDescent="0.25">
      <c r="A6" s="1"/>
      <c r="B6" s="2"/>
      <c r="C6" s="2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</row>
    <row r="7" spans="1:117" ht="15.75" customHeight="1" x14ac:dyDescent="0.25">
      <c r="A7" s="1" t="s">
        <v>2</v>
      </c>
      <c r="B7" s="116"/>
      <c r="C7" s="115"/>
      <c r="D7" s="115"/>
      <c r="E7" s="115"/>
      <c r="F7" s="115"/>
      <c r="G7" s="11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5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</row>
    <row r="8" spans="1:117" ht="15.75" customHeight="1" x14ac:dyDescent="0.25">
      <c r="A8" s="1"/>
      <c r="B8" s="7"/>
      <c r="C8" s="7"/>
      <c r="D8" s="7"/>
      <c r="E8" s="8"/>
      <c r="F8" s="8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5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</row>
    <row r="9" spans="1:117" ht="27" customHeight="1" x14ac:dyDescent="0.3">
      <c r="A9" s="117" t="s">
        <v>3</v>
      </c>
      <c r="B9" s="119" t="s">
        <v>4</v>
      </c>
      <c r="C9" s="95"/>
      <c r="D9" s="9"/>
      <c r="E9" s="120" t="s">
        <v>5</v>
      </c>
      <c r="F9" s="94"/>
      <c r="G9" s="94"/>
      <c r="H9" s="94"/>
      <c r="I9" s="94"/>
      <c r="J9" s="95"/>
      <c r="K9" s="117" t="s">
        <v>6</v>
      </c>
      <c r="L9" s="112">
        <v>2021</v>
      </c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5"/>
      <c r="AH9" s="10"/>
      <c r="AI9" s="113">
        <v>2022</v>
      </c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5"/>
      <c r="CR9" s="109" t="s">
        <v>7</v>
      </c>
      <c r="CS9" s="110"/>
      <c r="CT9" s="110"/>
      <c r="CU9" s="110"/>
      <c r="CV9" s="100"/>
      <c r="CW9" s="5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11"/>
      <c r="DM9" s="11"/>
    </row>
    <row r="10" spans="1:117" ht="45" customHeight="1" x14ac:dyDescent="0.25">
      <c r="A10" s="118"/>
      <c r="B10" s="105" t="s">
        <v>8</v>
      </c>
      <c r="C10" s="106" t="s">
        <v>9</v>
      </c>
      <c r="D10" s="107" t="s">
        <v>10</v>
      </c>
      <c r="E10" s="103" t="s">
        <v>11</v>
      </c>
      <c r="F10" s="103" t="s">
        <v>12</v>
      </c>
      <c r="G10" s="103" t="s">
        <v>13</v>
      </c>
      <c r="H10" s="103" t="s">
        <v>14</v>
      </c>
      <c r="I10" s="122" t="s">
        <v>15</v>
      </c>
      <c r="J10" s="121" t="s">
        <v>16</v>
      </c>
      <c r="K10" s="118"/>
      <c r="L10" s="103" t="s">
        <v>17</v>
      </c>
      <c r="M10" s="103" t="s">
        <v>18</v>
      </c>
      <c r="N10" s="93" t="s">
        <v>19</v>
      </c>
      <c r="O10" s="94"/>
      <c r="P10" s="94"/>
      <c r="Q10" s="94"/>
      <c r="R10" s="95"/>
      <c r="S10" s="93" t="s">
        <v>20</v>
      </c>
      <c r="T10" s="94"/>
      <c r="U10" s="94"/>
      <c r="V10" s="94"/>
      <c r="W10" s="95"/>
      <c r="X10" s="93" t="s">
        <v>21</v>
      </c>
      <c r="Y10" s="94"/>
      <c r="Z10" s="94"/>
      <c r="AA10" s="94"/>
      <c r="AB10" s="95"/>
      <c r="AC10" s="93" t="s">
        <v>22</v>
      </c>
      <c r="AD10" s="94"/>
      <c r="AE10" s="94"/>
      <c r="AF10" s="94"/>
      <c r="AG10" s="95"/>
      <c r="AH10" s="12"/>
      <c r="AI10" s="93" t="s">
        <v>23</v>
      </c>
      <c r="AJ10" s="94"/>
      <c r="AK10" s="94"/>
      <c r="AL10" s="94"/>
      <c r="AM10" s="95"/>
      <c r="AN10" s="93" t="s">
        <v>24</v>
      </c>
      <c r="AO10" s="94"/>
      <c r="AP10" s="94"/>
      <c r="AQ10" s="94"/>
      <c r="AR10" s="95"/>
      <c r="AS10" s="93" t="s">
        <v>25</v>
      </c>
      <c r="AT10" s="94"/>
      <c r="AU10" s="94"/>
      <c r="AV10" s="94"/>
      <c r="AW10" s="95"/>
      <c r="AX10" s="93" t="s">
        <v>26</v>
      </c>
      <c r="AY10" s="94"/>
      <c r="AZ10" s="94"/>
      <c r="BA10" s="94"/>
      <c r="BB10" s="95"/>
      <c r="BC10" s="93" t="s">
        <v>27</v>
      </c>
      <c r="BD10" s="94"/>
      <c r="BE10" s="94"/>
      <c r="BF10" s="94"/>
      <c r="BG10" s="95"/>
      <c r="BH10" s="93" t="s">
        <v>28</v>
      </c>
      <c r="BI10" s="94"/>
      <c r="BJ10" s="94"/>
      <c r="BK10" s="94"/>
      <c r="BL10" s="95"/>
      <c r="BM10" s="12"/>
      <c r="BN10" s="93" t="s">
        <v>17</v>
      </c>
      <c r="BO10" s="94"/>
      <c r="BP10" s="94"/>
      <c r="BQ10" s="94"/>
      <c r="BR10" s="95"/>
      <c r="BS10" s="93" t="s">
        <v>18</v>
      </c>
      <c r="BT10" s="94"/>
      <c r="BU10" s="94"/>
      <c r="BV10" s="94"/>
      <c r="BW10" s="95"/>
      <c r="BX10" s="93" t="s">
        <v>19</v>
      </c>
      <c r="BY10" s="94"/>
      <c r="BZ10" s="94"/>
      <c r="CA10" s="94"/>
      <c r="CB10" s="95"/>
      <c r="CC10" s="93" t="s">
        <v>20</v>
      </c>
      <c r="CD10" s="94"/>
      <c r="CE10" s="94"/>
      <c r="CF10" s="94"/>
      <c r="CG10" s="95"/>
      <c r="CH10" s="93" t="s">
        <v>21</v>
      </c>
      <c r="CI10" s="94"/>
      <c r="CJ10" s="94"/>
      <c r="CK10" s="94"/>
      <c r="CL10" s="95"/>
      <c r="CM10" s="93" t="s">
        <v>22</v>
      </c>
      <c r="CN10" s="94"/>
      <c r="CO10" s="94"/>
      <c r="CP10" s="94"/>
      <c r="CQ10" s="95"/>
      <c r="CR10" s="97"/>
      <c r="CS10" s="111"/>
      <c r="CT10" s="111"/>
      <c r="CU10" s="111"/>
      <c r="CV10" s="98"/>
      <c r="CW10" s="5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11"/>
      <c r="DM10" s="11"/>
    </row>
    <row r="11" spans="1:117" ht="54.85" customHeight="1" x14ac:dyDescent="0.25">
      <c r="A11" s="104"/>
      <c r="B11" s="104"/>
      <c r="C11" s="104"/>
      <c r="D11" s="104"/>
      <c r="E11" s="104"/>
      <c r="F11" s="104"/>
      <c r="G11" s="104"/>
      <c r="H11" s="104"/>
      <c r="I11" s="98"/>
      <c r="J11" s="104"/>
      <c r="K11" s="104"/>
      <c r="L11" s="104"/>
      <c r="M11" s="104"/>
      <c r="N11" s="13" t="s">
        <v>29</v>
      </c>
      <c r="O11" s="13" t="s">
        <v>12</v>
      </c>
      <c r="P11" s="13" t="s">
        <v>13</v>
      </c>
      <c r="Q11" s="13" t="s">
        <v>14</v>
      </c>
      <c r="R11" s="13" t="s">
        <v>30</v>
      </c>
      <c r="S11" s="13" t="s">
        <v>29</v>
      </c>
      <c r="T11" s="13" t="s">
        <v>12</v>
      </c>
      <c r="U11" s="13" t="s">
        <v>13</v>
      </c>
      <c r="V11" s="13" t="s">
        <v>14</v>
      </c>
      <c r="W11" s="13" t="s">
        <v>30</v>
      </c>
      <c r="X11" s="13" t="s">
        <v>29</v>
      </c>
      <c r="Y11" s="13" t="s">
        <v>12</v>
      </c>
      <c r="Z11" s="13" t="s">
        <v>13</v>
      </c>
      <c r="AA11" s="13" t="s">
        <v>14</v>
      </c>
      <c r="AB11" s="13" t="s">
        <v>30</v>
      </c>
      <c r="AC11" s="13" t="s">
        <v>29</v>
      </c>
      <c r="AD11" s="13" t="s">
        <v>12</v>
      </c>
      <c r="AE11" s="13" t="s">
        <v>13</v>
      </c>
      <c r="AF11" s="13" t="s">
        <v>14</v>
      </c>
      <c r="AG11" s="13" t="s">
        <v>30</v>
      </c>
      <c r="AH11" s="14" t="s">
        <v>31</v>
      </c>
      <c r="AI11" s="13" t="s">
        <v>29</v>
      </c>
      <c r="AJ11" s="13" t="s">
        <v>12</v>
      </c>
      <c r="AK11" s="13" t="s">
        <v>13</v>
      </c>
      <c r="AL11" s="13" t="s">
        <v>14</v>
      </c>
      <c r="AM11" s="13" t="s">
        <v>30</v>
      </c>
      <c r="AN11" s="13" t="s">
        <v>29</v>
      </c>
      <c r="AO11" s="13" t="s">
        <v>12</v>
      </c>
      <c r="AP11" s="13" t="s">
        <v>13</v>
      </c>
      <c r="AQ11" s="13" t="s">
        <v>14</v>
      </c>
      <c r="AR11" s="13" t="s">
        <v>30</v>
      </c>
      <c r="AS11" s="13" t="s">
        <v>29</v>
      </c>
      <c r="AT11" s="13" t="s">
        <v>12</v>
      </c>
      <c r="AU11" s="13" t="s">
        <v>13</v>
      </c>
      <c r="AV11" s="13" t="s">
        <v>14</v>
      </c>
      <c r="AW11" s="13" t="s">
        <v>30</v>
      </c>
      <c r="AX11" s="13" t="s">
        <v>29</v>
      </c>
      <c r="AY11" s="13" t="s">
        <v>12</v>
      </c>
      <c r="AZ11" s="13" t="s">
        <v>13</v>
      </c>
      <c r="BA11" s="13" t="s">
        <v>14</v>
      </c>
      <c r="BB11" s="13" t="s">
        <v>30</v>
      </c>
      <c r="BC11" s="13" t="s">
        <v>29</v>
      </c>
      <c r="BD11" s="13" t="s">
        <v>12</v>
      </c>
      <c r="BE11" s="13" t="s">
        <v>13</v>
      </c>
      <c r="BF11" s="13" t="s">
        <v>14</v>
      </c>
      <c r="BG11" s="13" t="s">
        <v>30</v>
      </c>
      <c r="BH11" s="13" t="s">
        <v>29</v>
      </c>
      <c r="BI11" s="13" t="s">
        <v>12</v>
      </c>
      <c r="BJ11" s="13" t="s">
        <v>13</v>
      </c>
      <c r="BK11" s="13" t="s">
        <v>14</v>
      </c>
      <c r="BL11" s="13" t="s">
        <v>30</v>
      </c>
      <c r="BM11" s="15" t="s">
        <v>32</v>
      </c>
      <c r="BN11" s="13" t="s">
        <v>29</v>
      </c>
      <c r="BO11" s="13" t="s">
        <v>12</v>
      </c>
      <c r="BP11" s="13" t="s">
        <v>13</v>
      </c>
      <c r="BQ11" s="13" t="s">
        <v>14</v>
      </c>
      <c r="BR11" s="13" t="s">
        <v>30</v>
      </c>
      <c r="BS11" s="13" t="s">
        <v>29</v>
      </c>
      <c r="BT11" s="13" t="s">
        <v>12</v>
      </c>
      <c r="BU11" s="13" t="s">
        <v>13</v>
      </c>
      <c r="BV11" s="13" t="s">
        <v>14</v>
      </c>
      <c r="BW11" s="13" t="s">
        <v>30</v>
      </c>
      <c r="BX11" s="13" t="s">
        <v>29</v>
      </c>
      <c r="BY11" s="13" t="s">
        <v>12</v>
      </c>
      <c r="BZ11" s="13" t="s">
        <v>13</v>
      </c>
      <c r="CA11" s="13" t="s">
        <v>14</v>
      </c>
      <c r="CB11" s="13" t="s">
        <v>30</v>
      </c>
      <c r="CC11" s="13" t="s">
        <v>29</v>
      </c>
      <c r="CD11" s="13" t="s">
        <v>12</v>
      </c>
      <c r="CE11" s="13" t="s">
        <v>13</v>
      </c>
      <c r="CF11" s="13" t="s">
        <v>14</v>
      </c>
      <c r="CG11" s="13" t="s">
        <v>30</v>
      </c>
      <c r="CH11" s="13" t="s">
        <v>29</v>
      </c>
      <c r="CI11" s="13" t="s">
        <v>12</v>
      </c>
      <c r="CJ11" s="13" t="s">
        <v>13</v>
      </c>
      <c r="CK11" s="13" t="s">
        <v>14</v>
      </c>
      <c r="CL11" s="13" t="s">
        <v>30</v>
      </c>
      <c r="CM11" s="13" t="s">
        <v>29</v>
      </c>
      <c r="CN11" s="13" t="s">
        <v>12</v>
      </c>
      <c r="CO11" s="13" t="s">
        <v>13</v>
      </c>
      <c r="CP11" s="13" t="s">
        <v>14</v>
      </c>
      <c r="CQ11" s="13" t="s">
        <v>30</v>
      </c>
      <c r="CR11" s="13" t="s">
        <v>29</v>
      </c>
      <c r="CS11" s="13" t="s">
        <v>12</v>
      </c>
      <c r="CT11" s="13" t="s">
        <v>13</v>
      </c>
      <c r="CU11" s="13" t="s">
        <v>14</v>
      </c>
      <c r="CV11" s="13" t="s">
        <v>30</v>
      </c>
      <c r="CW11" s="5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</row>
    <row r="12" spans="1:117" ht="33.75" customHeight="1" x14ac:dyDescent="0.25">
      <c r="A12" s="58" t="s">
        <v>33</v>
      </c>
      <c r="B12" s="16"/>
      <c r="C12" s="16"/>
      <c r="D12" s="16"/>
      <c r="E12" s="76">
        <v>2097.19</v>
      </c>
      <c r="F12" s="16"/>
      <c r="G12" s="16"/>
      <c r="H12" s="16"/>
      <c r="I12" s="70">
        <f>I14+I16</f>
        <v>6500</v>
      </c>
      <c r="J12" s="16">
        <f>J13+J14+J16+E12</f>
        <v>5633.41</v>
      </c>
      <c r="K12" s="17" t="s">
        <v>34</v>
      </c>
      <c r="L12" s="99" t="s">
        <v>35</v>
      </c>
      <c r="M12" s="100"/>
      <c r="N12" s="16"/>
      <c r="O12" s="18"/>
      <c r="P12" s="18"/>
      <c r="Q12" s="18"/>
      <c r="R12" s="19">
        <f t="shared" ref="R12:R49" si="0">N12+O12+P12+Q12</f>
        <v>0</v>
      </c>
      <c r="S12" s="77">
        <f>147.49+228.86+900</f>
        <v>1276.3499999999999</v>
      </c>
      <c r="T12" s="18"/>
      <c r="U12" s="18">
        <v>0</v>
      </c>
      <c r="V12" s="18"/>
      <c r="W12" s="20">
        <f t="shared" ref="W12:W49" si="1">SUM(S12:V12)</f>
        <v>1276.3499999999999</v>
      </c>
      <c r="X12" s="77">
        <f>12+214.36+49.9+154.38+55.7</f>
        <v>486.34</v>
      </c>
      <c r="Y12" s="18"/>
      <c r="Z12" s="18"/>
      <c r="AA12" s="18"/>
      <c r="AB12" s="20">
        <f t="shared" ref="AB12:AB49" si="2">SUM(X12:AA12)</f>
        <v>486.34</v>
      </c>
      <c r="AC12" s="77">
        <f>112.65+174.85+47</f>
        <v>334.5</v>
      </c>
      <c r="AD12" s="18"/>
      <c r="AE12" s="18"/>
      <c r="AF12" s="18"/>
      <c r="AG12" s="20">
        <f t="shared" ref="AG12:AG49" si="3">SUM(AC12:AF12)</f>
        <v>334.5</v>
      </c>
      <c r="AH12" s="78">
        <f t="shared" ref="AH12:AH49" si="4">SUM(R12,W12,AB12,AG12)</f>
        <v>2097.1899999999996</v>
      </c>
      <c r="AI12" s="18"/>
      <c r="AJ12" s="18"/>
      <c r="AK12" s="18"/>
      <c r="AL12" s="18"/>
      <c r="AM12" s="20">
        <f t="shared" ref="AM12:AM49" si="5">SUM(AI12:AL12)</f>
        <v>0</v>
      </c>
      <c r="AN12" s="18">
        <f>AN13</f>
        <v>543.9</v>
      </c>
      <c r="AO12" s="18"/>
      <c r="AP12" s="18"/>
      <c r="AQ12" s="18"/>
      <c r="AR12" s="20">
        <f t="shared" ref="AR12:AR49" si="6">SUM(AN12:AQ12)</f>
        <v>543.9</v>
      </c>
      <c r="AS12" s="18">
        <f>AS13</f>
        <v>480</v>
      </c>
      <c r="AT12" s="18"/>
      <c r="AU12" s="18"/>
      <c r="AV12" s="18"/>
      <c r="AW12" s="20">
        <f t="shared" ref="AW12:AW49" si="7">SUM(AS12:AV12)</f>
        <v>480</v>
      </c>
      <c r="AX12" s="18">
        <f>AX13</f>
        <v>528</v>
      </c>
      <c r="AY12" s="18">
        <f>AY13</f>
        <v>0</v>
      </c>
      <c r="AZ12" s="18"/>
      <c r="BA12" s="18"/>
      <c r="BB12" s="20">
        <f t="shared" ref="BB12:BB49" si="8">SUM(AX12:BA12)</f>
        <v>528</v>
      </c>
      <c r="BC12" s="18">
        <f>BC14+BC16</f>
        <v>1804.32</v>
      </c>
      <c r="BD12" s="18"/>
      <c r="BE12" s="18"/>
      <c r="BF12" s="18"/>
      <c r="BG12" s="20">
        <f t="shared" ref="BG12:BG49" si="9">SUM(BC12:BF12)</f>
        <v>1804.32</v>
      </c>
      <c r="BH12" s="18">
        <f>BH13+BH16</f>
        <v>180</v>
      </c>
      <c r="BI12" s="18"/>
      <c r="BJ12" s="18"/>
      <c r="BK12" s="18"/>
      <c r="BL12" s="20">
        <f t="shared" ref="BL12:BL49" si="10">SUM(BH12:BK12)</f>
        <v>180</v>
      </c>
      <c r="BM12" s="20">
        <f t="shared" ref="BM12:BM49" si="11">SUM(AM12,AR12,AW12,BB12,BG12,BL12)</f>
        <v>3536.2200000000003</v>
      </c>
      <c r="BN12" s="18"/>
      <c r="BO12" s="18"/>
      <c r="BP12" s="18"/>
      <c r="BQ12" s="18"/>
      <c r="BR12" s="20">
        <f t="shared" ref="BR12:BR49" si="12">SUM(BN12:BQ12)</f>
        <v>0</v>
      </c>
      <c r="BS12" s="18"/>
      <c r="BT12" s="18"/>
      <c r="BU12" s="18"/>
      <c r="BV12" s="18"/>
      <c r="BW12" s="20">
        <f t="shared" ref="BW12:BW49" si="13">SUM(BS12:BV12)</f>
        <v>0</v>
      </c>
      <c r="BX12" s="18"/>
      <c r="BY12" s="18"/>
      <c r="BZ12" s="18"/>
      <c r="CA12" s="18"/>
      <c r="CB12" s="20">
        <f t="shared" ref="CB12:CB49" si="14">SUM(BX12:CA12)</f>
        <v>0</v>
      </c>
      <c r="CC12" s="18"/>
      <c r="CD12" s="18"/>
      <c r="CE12" s="18"/>
      <c r="CF12" s="18"/>
      <c r="CG12" s="20">
        <f t="shared" ref="CG12:CG49" si="15">SUM(CC12:CF12)</f>
        <v>0</v>
      </c>
      <c r="CH12" s="18"/>
      <c r="CI12" s="18"/>
      <c r="CJ12" s="18"/>
      <c r="CK12" s="18"/>
      <c r="CL12" s="20">
        <f t="shared" ref="CL12:CL49" si="16">SUM(CH12:CK12)</f>
        <v>0</v>
      </c>
      <c r="CM12" s="18"/>
      <c r="CN12" s="18"/>
      <c r="CO12" s="18"/>
      <c r="CP12" s="18"/>
      <c r="CQ12" s="20">
        <f t="shared" ref="CQ12:CQ49" si="17">SUM(CM12:CP12)</f>
        <v>0</v>
      </c>
      <c r="CR12" s="65">
        <f t="shared" ref="CR12:CU12" si="18">N12+S12+X12+AC12+AI12+AN12+AS12+AX12+BC12+BH12+BN12+BS12+BX12+CC12+CH12+CM12</f>
        <v>5633.41</v>
      </c>
      <c r="CS12" s="21">
        <f t="shared" si="18"/>
        <v>0</v>
      </c>
      <c r="CT12" s="21">
        <f t="shared" si="18"/>
        <v>0</v>
      </c>
      <c r="CU12" s="21">
        <f t="shared" si="18"/>
        <v>0</v>
      </c>
      <c r="CV12" s="21">
        <f t="shared" ref="CV12:CV49" si="19">SUM(CR12:CU12)</f>
        <v>5633.41</v>
      </c>
      <c r="CW12" s="22" t="s">
        <v>101</v>
      </c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</row>
    <row r="13" spans="1:117" ht="16.55" customHeight="1" x14ac:dyDescent="0.25">
      <c r="A13" s="53" t="s">
        <v>36</v>
      </c>
      <c r="B13" s="23" t="s">
        <v>94</v>
      </c>
      <c r="C13" s="24"/>
      <c r="D13" s="25" t="s">
        <v>72</v>
      </c>
      <c r="E13" s="16">
        <f>CR13</f>
        <v>1631.9</v>
      </c>
      <c r="F13" s="16">
        <f>CS13</f>
        <v>0</v>
      </c>
      <c r="G13" s="16"/>
      <c r="H13" s="16"/>
      <c r="I13" s="26"/>
      <c r="J13" s="19">
        <f t="shared" ref="J13:J49" si="20">SUM(E13,F13,G13,H13,)</f>
        <v>1631.9</v>
      </c>
      <c r="K13" s="17"/>
      <c r="L13" s="101"/>
      <c r="M13" s="102"/>
      <c r="N13" s="16"/>
      <c r="O13" s="18"/>
      <c r="P13" s="18"/>
      <c r="Q13" s="18"/>
      <c r="R13" s="19">
        <f t="shared" si="0"/>
        <v>0</v>
      </c>
      <c r="S13" s="18"/>
      <c r="T13" s="18"/>
      <c r="U13" s="18"/>
      <c r="V13" s="18"/>
      <c r="W13" s="20">
        <f t="shared" si="1"/>
        <v>0</v>
      </c>
      <c r="X13" s="18"/>
      <c r="Y13" s="18"/>
      <c r="Z13" s="18"/>
      <c r="AA13" s="18"/>
      <c r="AB13" s="20">
        <f t="shared" si="2"/>
        <v>0</v>
      </c>
      <c r="AC13" s="18"/>
      <c r="AD13" s="18"/>
      <c r="AE13" s="18"/>
      <c r="AF13" s="18"/>
      <c r="AG13" s="20">
        <f t="shared" si="3"/>
        <v>0</v>
      </c>
      <c r="AH13" s="20">
        <f t="shared" si="4"/>
        <v>0</v>
      </c>
      <c r="AI13" s="18"/>
      <c r="AJ13" s="18"/>
      <c r="AK13" s="18"/>
      <c r="AL13" s="18"/>
      <c r="AM13" s="20">
        <f t="shared" si="5"/>
        <v>0</v>
      </c>
      <c r="AN13" s="18">
        <f>160+280+103.9</f>
        <v>543.9</v>
      </c>
      <c r="AO13" s="18"/>
      <c r="AP13" s="18"/>
      <c r="AQ13" s="18"/>
      <c r="AR13" s="20">
        <f t="shared" si="6"/>
        <v>543.9</v>
      </c>
      <c r="AS13" s="18">
        <f>480</f>
        <v>480</v>
      </c>
      <c r="AT13" s="18"/>
      <c r="AU13" s="18"/>
      <c r="AV13" s="18"/>
      <c r="AW13" s="20">
        <f t="shared" si="7"/>
        <v>480</v>
      </c>
      <c r="AX13" s="18">
        <v>528</v>
      </c>
      <c r="AY13" s="18">
        <v>0</v>
      </c>
      <c r="AZ13" s="18"/>
      <c r="BA13" s="18"/>
      <c r="BB13" s="20">
        <f t="shared" si="8"/>
        <v>528</v>
      </c>
      <c r="BC13" s="18"/>
      <c r="BD13" s="18"/>
      <c r="BE13" s="18"/>
      <c r="BF13" s="18"/>
      <c r="BG13" s="20">
        <f t="shared" si="9"/>
        <v>0</v>
      </c>
      <c r="BH13" s="67">
        <f>80</f>
        <v>80</v>
      </c>
      <c r="BI13" s="18"/>
      <c r="BJ13" s="18"/>
      <c r="BK13" s="18"/>
      <c r="BL13" s="20">
        <f t="shared" si="10"/>
        <v>80</v>
      </c>
      <c r="BM13" s="20">
        <f t="shared" si="11"/>
        <v>1631.9</v>
      </c>
      <c r="BN13" s="18">
        <v>0</v>
      </c>
      <c r="BO13" s="18"/>
      <c r="BP13" s="18"/>
      <c r="BQ13" s="18"/>
      <c r="BR13" s="20">
        <f t="shared" si="12"/>
        <v>0</v>
      </c>
      <c r="BS13" s="18"/>
      <c r="BT13" s="18"/>
      <c r="BU13" s="18"/>
      <c r="BV13" s="18"/>
      <c r="BW13" s="20">
        <f t="shared" si="13"/>
        <v>0</v>
      </c>
      <c r="BX13" s="18"/>
      <c r="BY13" s="18"/>
      <c r="BZ13" s="18"/>
      <c r="CA13" s="18"/>
      <c r="CB13" s="20">
        <f t="shared" si="14"/>
        <v>0</v>
      </c>
      <c r="CC13" s="18"/>
      <c r="CD13" s="18"/>
      <c r="CE13" s="18"/>
      <c r="CF13" s="18"/>
      <c r="CG13" s="20">
        <f t="shared" si="15"/>
        <v>0</v>
      </c>
      <c r="CH13" s="18"/>
      <c r="CI13" s="18"/>
      <c r="CJ13" s="18"/>
      <c r="CK13" s="18"/>
      <c r="CL13" s="20">
        <f t="shared" si="16"/>
        <v>0</v>
      </c>
      <c r="CM13" s="18"/>
      <c r="CN13" s="18"/>
      <c r="CO13" s="18"/>
      <c r="CP13" s="18"/>
      <c r="CQ13" s="20">
        <f t="shared" si="17"/>
        <v>0</v>
      </c>
      <c r="CR13" s="21">
        <f t="shared" ref="CR13:CU13" si="21">N13+S13+X13+AC13+AI13+AN13+AS13+AX13+BC13+BH13+BN13+BS13+BX13+CC13+CH13+CM13</f>
        <v>1631.9</v>
      </c>
      <c r="CS13" s="21">
        <f t="shared" si="21"/>
        <v>0</v>
      </c>
      <c r="CT13" s="21">
        <f t="shared" si="21"/>
        <v>0</v>
      </c>
      <c r="CU13" s="21">
        <f t="shared" si="21"/>
        <v>0</v>
      </c>
      <c r="CV13" s="21">
        <f t="shared" si="19"/>
        <v>1631.9</v>
      </c>
      <c r="CW13" s="22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</row>
    <row r="14" spans="1:117" ht="19.5" customHeight="1" x14ac:dyDescent="0.25">
      <c r="A14" s="53" t="s">
        <v>38</v>
      </c>
      <c r="B14" s="23" t="s">
        <v>94</v>
      </c>
      <c r="C14" s="24"/>
      <c r="D14" s="25" t="s">
        <v>72</v>
      </c>
      <c r="E14" s="16">
        <f>CR14</f>
        <v>521.24</v>
      </c>
      <c r="F14" s="16"/>
      <c r="G14" s="16"/>
      <c r="H14" s="16"/>
      <c r="I14" s="26">
        <v>4000</v>
      </c>
      <c r="J14" s="19">
        <f t="shared" si="20"/>
        <v>521.24</v>
      </c>
      <c r="K14" s="17"/>
      <c r="L14" s="101"/>
      <c r="M14" s="102"/>
      <c r="N14" s="16"/>
      <c r="O14" s="18"/>
      <c r="P14" s="18"/>
      <c r="Q14" s="18"/>
      <c r="R14" s="19">
        <f t="shared" si="0"/>
        <v>0</v>
      </c>
      <c r="S14" s="18"/>
      <c r="T14" s="18"/>
      <c r="U14" s="18"/>
      <c r="V14" s="18"/>
      <c r="W14" s="20">
        <f t="shared" si="1"/>
        <v>0</v>
      </c>
      <c r="X14" s="18"/>
      <c r="Y14" s="18"/>
      <c r="Z14" s="18"/>
      <c r="AA14" s="18"/>
      <c r="AB14" s="20">
        <f t="shared" si="2"/>
        <v>0</v>
      </c>
      <c r="AC14" s="18"/>
      <c r="AD14" s="18"/>
      <c r="AE14" s="18"/>
      <c r="AF14" s="18"/>
      <c r="AG14" s="20">
        <f t="shared" si="3"/>
        <v>0</v>
      </c>
      <c r="AH14" s="20">
        <f t="shared" si="4"/>
        <v>0</v>
      </c>
      <c r="AI14" s="18"/>
      <c r="AJ14" s="18"/>
      <c r="AK14" s="18"/>
      <c r="AL14" s="18"/>
      <c r="AM14" s="20">
        <f t="shared" si="5"/>
        <v>0</v>
      </c>
      <c r="AN14" s="18"/>
      <c r="AO14" s="18"/>
      <c r="AP14" s="18"/>
      <c r="AQ14" s="18"/>
      <c r="AR14" s="20">
        <f t="shared" si="6"/>
        <v>0</v>
      </c>
      <c r="AS14" s="18"/>
      <c r="AT14" s="18"/>
      <c r="AU14" s="18"/>
      <c r="AV14" s="18"/>
      <c r="AW14" s="20">
        <f t="shared" si="7"/>
        <v>0</v>
      </c>
      <c r="AX14" s="18"/>
      <c r="AY14" s="18"/>
      <c r="AZ14" s="18"/>
      <c r="BA14" s="18"/>
      <c r="BB14" s="20">
        <f t="shared" si="8"/>
        <v>0</v>
      </c>
      <c r="BC14" s="18">
        <f>150+161.24+210</f>
        <v>521.24</v>
      </c>
      <c r="BD14" s="18"/>
      <c r="BE14" s="18"/>
      <c r="BF14" s="18"/>
      <c r="BG14" s="20">
        <f t="shared" si="9"/>
        <v>521.24</v>
      </c>
      <c r="BH14" s="18"/>
      <c r="BI14" s="18"/>
      <c r="BJ14" s="18"/>
      <c r="BK14" s="18"/>
      <c r="BL14" s="20">
        <f t="shared" si="10"/>
        <v>0</v>
      </c>
      <c r="BM14" s="20">
        <f t="shared" si="11"/>
        <v>521.24</v>
      </c>
      <c r="BN14" s="18"/>
      <c r="BO14" s="18"/>
      <c r="BP14" s="18"/>
      <c r="BQ14" s="18"/>
      <c r="BR14" s="20">
        <f t="shared" si="12"/>
        <v>0</v>
      </c>
      <c r="BS14" s="18"/>
      <c r="BT14" s="18"/>
      <c r="BU14" s="18"/>
      <c r="BV14" s="18"/>
      <c r="BW14" s="20">
        <f t="shared" si="13"/>
        <v>0</v>
      </c>
      <c r="BX14" s="18"/>
      <c r="BY14" s="18"/>
      <c r="BZ14" s="18"/>
      <c r="CA14" s="18"/>
      <c r="CB14" s="20">
        <f t="shared" si="14"/>
        <v>0</v>
      </c>
      <c r="CC14" s="18"/>
      <c r="CD14" s="18"/>
      <c r="CE14" s="18"/>
      <c r="CF14" s="18"/>
      <c r="CG14" s="20">
        <f t="shared" si="15"/>
        <v>0</v>
      </c>
      <c r="CH14" s="18"/>
      <c r="CI14" s="18"/>
      <c r="CJ14" s="18"/>
      <c r="CK14" s="18"/>
      <c r="CL14" s="20">
        <f t="shared" si="16"/>
        <v>0</v>
      </c>
      <c r="CM14" s="18"/>
      <c r="CN14" s="18"/>
      <c r="CO14" s="18"/>
      <c r="CP14" s="18"/>
      <c r="CQ14" s="20">
        <f t="shared" si="17"/>
        <v>0</v>
      </c>
      <c r="CR14" s="21">
        <f t="shared" ref="CR14:CU14" si="22">N14+S14+X14+AC14+AI14+AN14+AS14+AX14+BC14+BH14+BN14+BS14+BX14+CC14+CH14+CM14</f>
        <v>521.24</v>
      </c>
      <c r="CS14" s="21">
        <f t="shared" si="22"/>
        <v>0</v>
      </c>
      <c r="CT14" s="21">
        <f t="shared" si="22"/>
        <v>0</v>
      </c>
      <c r="CU14" s="21">
        <f t="shared" si="22"/>
        <v>0</v>
      </c>
      <c r="CV14" s="21">
        <f t="shared" si="19"/>
        <v>521.24</v>
      </c>
      <c r="CW14" s="22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</row>
    <row r="15" spans="1:117" ht="19.5" customHeight="1" x14ac:dyDescent="0.25">
      <c r="A15" s="53" t="s">
        <v>39</v>
      </c>
      <c r="B15" s="23" t="s">
        <v>94</v>
      </c>
      <c r="C15" s="24"/>
      <c r="D15" s="25" t="s">
        <v>72</v>
      </c>
      <c r="E15" s="16"/>
      <c r="F15" s="16"/>
      <c r="G15" s="16"/>
      <c r="H15" s="16"/>
      <c r="I15" s="26" t="s">
        <v>37</v>
      </c>
      <c r="J15" s="19">
        <f t="shared" si="20"/>
        <v>0</v>
      </c>
      <c r="K15" s="17"/>
      <c r="L15" s="101"/>
      <c r="M15" s="102"/>
      <c r="N15" s="16"/>
      <c r="O15" s="18"/>
      <c r="P15" s="18"/>
      <c r="Q15" s="18"/>
      <c r="R15" s="19">
        <f t="shared" si="0"/>
        <v>0</v>
      </c>
      <c r="S15" s="18"/>
      <c r="T15" s="18"/>
      <c r="U15" s="18"/>
      <c r="V15" s="18"/>
      <c r="W15" s="20">
        <f t="shared" si="1"/>
        <v>0</v>
      </c>
      <c r="X15" s="18"/>
      <c r="Y15" s="18"/>
      <c r="Z15" s="18"/>
      <c r="AA15" s="18"/>
      <c r="AB15" s="20">
        <f t="shared" si="2"/>
        <v>0</v>
      </c>
      <c r="AC15" s="18"/>
      <c r="AD15" s="18"/>
      <c r="AE15" s="18"/>
      <c r="AF15" s="18"/>
      <c r="AG15" s="20">
        <f t="shared" si="3"/>
        <v>0</v>
      </c>
      <c r="AH15" s="20">
        <f t="shared" si="4"/>
        <v>0</v>
      </c>
      <c r="AI15" s="18"/>
      <c r="AJ15" s="18"/>
      <c r="AK15" s="18"/>
      <c r="AL15" s="18"/>
      <c r="AM15" s="20">
        <f t="shared" si="5"/>
        <v>0</v>
      </c>
      <c r="AN15" s="18"/>
      <c r="AO15" s="18"/>
      <c r="AP15" s="18"/>
      <c r="AQ15" s="18"/>
      <c r="AR15" s="20">
        <f t="shared" si="6"/>
        <v>0</v>
      </c>
      <c r="AS15" s="18"/>
      <c r="AT15" s="18"/>
      <c r="AU15" s="18"/>
      <c r="AV15" s="18"/>
      <c r="AW15" s="20">
        <f t="shared" si="7"/>
        <v>0</v>
      </c>
      <c r="AX15" s="18"/>
      <c r="AY15" s="18"/>
      <c r="AZ15" s="18"/>
      <c r="BA15" s="18"/>
      <c r="BB15" s="20">
        <f t="shared" si="8"/>
        <v>0</v>
      </c>
      <c r="BC15" s="18"/>
      <c r="BD15" s="18"/>
      <c r="BE15" s="18"/>
      <c r="BF15" s="18"/>
      <c r="BG15" s="20">
        <f t="shared" si="9"/>
        <v>0</v>
      </c>
      <c r="BH15" s="18"/>
      <c r="BI15" s="18"/>
      <c r="BJ15" s="18"/>
      <c r="BK15" s="18"/>
      <c r="BL15" s="20">
        <f t="shared" si="10"/>
        <v>0</v>
      </c>
      <c r="BM15" s="20">
        <f t="shared" si="11"/>
        <v>0</v>
      </c>
      <c r="BN15" s="18"/>
      <c r="BO15" s="18"/>
      <c r="BP15" s="18"/>
      <c r="BQ15" s="18"/>
      <c r="BR15" s="20">
        <f t="shared" si="12"/>
        <v>0</v>
      </c>
      <c r="BS15" s="18"/>
      <c r="BT15" s="18"/>
      <c r="BU15" s="18"/>
      <c r="BV15" s="18"/>
      <c r="BW15" s="20">
        <f t="shared" si="13"/>
        <v>0</v>
      </c>
      <c r="BX15" s="18"/>
      <c r="BY15" s="18"/>
      <c r="BZ15" s="18"/>
      <c r="CA15" s="18"/>
      <c r="CB15" s="20">
        <f t="shared" si="14"/>
        <v>0</v>
      </c>
      <c r="CC15" s="18"/>
      <c r="CD15" s="18"/>
      <c r="CE15" s="18"/>
      <c r="CF15" s="18"/>
      <c r="CG15" s="20">
        <f t="shared" si="15"/>
        <v>0</v>
      </c>
      <c r="CH15" s="18"/>
      <c r="CI15" s="18"/>
      <c r="CJ15" s="18"/>
      <c r="CK15" s="18"/>
      <c r="CL15" s="20">
        <f t="shared" si="16"/>
        <v>0</v>
      </c>
      <c r="CM15" s="18"/>
      <c r="CN15" s="18"/>
      <c r="CO15" s="18"/>
      <c r="CP15" s="18"/>
      <c r="CQ15" s="20">
        <f t="shared" si="17"/>
        <v>0</v>
      </c>
      <c r="CR15" s="21">
        <f t="shared" ref="CR15:CU15" si="23">N15+S15+X15+AC15+AI15+AN15+AS15+AX15+BC15+BH15+BN15+BS15+BX15+CC15+CH15+CM15</f>
        <v>0</v>
      </c>
      <c r="CS15" s="21">
        <f t="shared" si="23"/>
        <v>0</v>
      </c>
      <c r="CT15" s="21">
        <f t="shared" si="23"/>
        <v>0</v>
      </c>
      <c r="CU15" s="21">
        <f t="shared" si="23"/>
        <v>0</v>
      </c>
      <c r="CV15" s="21">
        <f t="shared" si="19"/>
        <v>0</v>
      </c>
      <c r="CW15" s="22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</row>
    <row r="16" spans="1:117" ht="19.5" customHeight="1" x14ac:dyDescent="0.25">
      <c r="A16" s="53" t="s">
        <v>40</v>
      </c>
      <c r="B16" s="23" t="s">
        <v>94</v>
      </c>
      <c r="C16" s="24"/>
      <c r="D16" s="25" t="s">
        <v>72</v>
      </c>
      <c r="E16" s="16">
        <f>CR16</f>
        <v>1383.08</v>
      </c>
      <c r="F16" s="16"/>
      <c r="G16" s="16"/>
      <c r="H16" s="16"/>
      <c r="I16" s="26">
        <v>2500</v>
      </c>
      <c r="J16" s="19">
        <f t="shared" si="20"/>
        <v>1383.08</v>
      </c>
      <c r="K16" s="17"/>
      <c r="L16" s="101"/>
      <c r="M16" s="102"/>
      <c r="N16" s="16"/>
      <c r="O16" s="18"/>
      <c r="P16" s="18"/>
      <c r="Q16" s="18"/>
      <c r="R16" s="19">
        <f t="shared" si="0"/>
        <v>0</v>
      </c>
      <c r="S16" s="18"/>
      <c r="T16" s="18"/>
      <c r="U16" s="18"/>
      <c r="V16" s="18"/>
      <c r="W16" s="20">
        <f t="shared" si="1"/>
        <v>0</v>
      </c>
      <c r="X16" s="18"/>
      <c r="Y16" s="18"/>
      <c r="Z16" s="18"/>
      <c r="AA16" s="18"/>
      <c r="AB16" s="20">
        <f t="shared" si="2"/>
        <v>0</v>
      </c>
      <c r="AC16" s="18"/>
      <c r="AD16" s="18"/>
      <c r="AE16" s="18"/>
      <c r="AF16" s="18"/>
      <c r="AG16" s="20">
        <f t="shared" si="3"/>
        <v>0</v>
      </c>
      <c r="AH16" s="20">
        <f t="shared" si="4"/>
        <v>0</v>
      </c>
      <c r="AI16" s="18"/>
      <c r="AJ16" s="18"/>
      <c r="AK16" s="18"/>
      <c r="AL16" s="18"/>
      <c r="AM16" s="20">
        <f t="shared" si="5"/>
        <v>0</v>
      </c>
      <c r="AN16" s="18"/>
      <c r="AO16" s="18"/>
      <c r="AP16" s="18"/>
      <c r="AQ16" s="18"/>
      <c r="AR16" s="20">
        <f t="shared" si="6"/>
        <v>0</v>
      </c>
      <c r="AS16" s="18"/>
      <c r="AT16" s="18"/>
      <c r="AU16" s="18"/>
      <c r="AV16" s="18"/>
      <c r="AW16" s="20">
        <f t="shared" si="7"/>
        <v>0</v>
      </c>
      <c r="AX16" s="18"/>
      <c r="AY16" s="18"/>
      <c r="AZ16" s="18"/>
      <c r="BA16" s="18"/>
      <c r="BB16" s="20">
        <f t="shared" si="8"/>
        <v>0</v>
      </c>
      <c r="BC16" s="18">
        <f>384+899.08</f>
        <v>1283.08</v>
      </c>
      <c r="BD16" s="18"/>
      <c r="BE16" s="18"/>
      <c r="BF16" s="18"/>
      <c r="BG16" s="20">
        <f t="shared" si="9"/>
        <v>1283.08</v>
      </c>
      <c r="BH16" s="67">
        <f>100</f>
        <v>100</v>
      </c>
      <c r="BI16" s="67"/>
      <c r="BJ16" s="18"/>
      <c r="BK16" s="18"/>
      <c r="BL16" s="20">
        <f t="shared" si="10"/>
        <v>100</v>
      </c>
      <c r="BM16" s="20">
        <f t="shared" si="11"/>
        <v>1383.08</v>
      </c>
      <c r="BN16" s="18"/>
      <c r="BO16" s="18"/>
      <c r="BP16" s="18"/>
      <c r="BQ16" s="18"/>
      <c r="BR16" s="20">
        <f t="shared" si="12"/>
        <v>0</v>
      </c>
      <c r="BS16" s="18"/>
      <c r="BT16" s="18"/>
      <c r="BU16" s="18"/>
      <c r="BV16" s="18"/>
      <c r="BW16" s="20">
        <f t="shared" si="13"/>
        <v>0</v>
      </c>
      <c r="BX16" s="18"/>
      <c r="BY16" s="18"/>
      <c r="BZ16" s="18"/>
      <c r="CA16" s="18"/>
      <c r="CB16" s="20">
        <f t="shared" si="14"/>
        <v>0</v>
      </c>
      <c r="CC16" s="18"/>
      <c r="CD16" s="18"/>
      <c r="CE16" s="18"/>
      <c r="CF16" s="18"/>
      <c r="CG16" s="20">
        <f t="shared" si="15"/>
        <v>0</v>
      </c>
      <c r="CH16" s="18"/>
      <c r="CI16" s="18"/>
      <c r="CJ16" s="18"/>
      <c r="CK16" s="18"/>
      <c r="CL16" s="20">
        <f t="shared" si="16"/>
        <v>0</v>
      </c>
      <c r="CM16" s="18"/>
      <c r="CN16" s="18"/>
      <c r="CO16" s="18"/>
      <c r="CP16" s="18"/>
      <c r="CQ16" s="20">
        <f t="shared" si="17"/>
        <v>0</v>
      </c>
      <c r="CR16" s="21">
        <f t="shared" ref="CR16:CU16" si="24">N16+S16+X16+AC16+AI16+AN16+AS16+AX16+BC16+BH16+BN16+BS16+BX16+CC16+CH16+CM16</f>
        <v>1383.08</v>
      </c>
      <c r="CS16" s="21">
        <f t="shared" si="24"/>
        <v>0</v>
      </c>
      <c r="CT16" s="21">
        <f t="shared" si="24"/>
        <v>0</v>
      </c>
      <c r="CU16" s="21">
        <f t="shared" si="24"/>
        <v>0</v>
      </c>
      <c r="CV16" s="21">
        <f t="shared" si="19"/>
        <v>1383.08</v>
      </c>
      <c r="CW16" s="22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</row>
    <row r="17" spans="1:117" ht="27.85" customHeight="1" x14ac:dyDescent="0.3">
      <c r="A17" s="58" t="s">
        <v>41</v>
      </c>
      <c r="B17" s="16"/>
      <c r="C17" s="16"/>
      <c r="D17" s="16"/>
      <c r="E17" s="27"/>
      <c r="F17" s="27"/>
      <c r="G17" s="27"/>
      <c r="H17" s="27"/>
      <c r="I17" s="69">
        <f>I18+I19+1000</f>
        <v>7750</v>
      </c>
      <c r="J17" s="56">
        <f>J18+J19</f>
        <v>6975.6900000000005</v>
      </c>
      <c r="K17" s="28" t="s">
        <v>42</v>
      </c>
      <c r="L17" s="101"/>
      <c r="M17" s="102"/>
      <c r="N17" s="29"/>
      <c r="O17" s="29"/>
      <c r="P17" s="29"/>
      <c r="Q17" s="29"/>
      <c r="R17" s="19">
        <f t="shared" si="0"/>
        <v>0</v>
      </c>
      <c r="S17" s="29"/>
      <c r="T17" s="29"/>
      <c r="U17" s="29"/>
      <c r="V17" s="29"/>
      <c r="W17" s="20">
        <f t="shared" si="1"/>
        <v>0</v>
      </c>
      <c r="X17" s="29"/>
      <c r="Y17" s="29"/>
      <c r="Z17" s="29"/>
      <c r="AA17" s="29"/>
      <c r="AB17" s="20">
        <f t="shared" si="2"/>
        <v>0</v>
      </c>
      <c r="AC17" s="29"/>
      <c r="AD17" s="29"/>
      <c r="AE17" s="29"/>
      <c r="AF17" s="29"/>
      <c r="AG17" s="20">
        <f t="shared" si="3"/>
        <v>0</v>
      </c>
      <c r="AH17" s="20">
        <f t="shared" si="4"/>
        <v>0</v>
      </c>
      <c r="AI17" s="29"/>
      <c r="AJ17" s="29"/>
      <c r="AK17" s="29"/>
      <c r="AL17" s="29"/>
      <c r="AM17" s="20">
        <f t="shared" si="5"/>
        <v>0</v>
      </c>
      <c r="AN17" s="29"/>
      <c r="AO17" s="29"/>
      <c r="AP17" s="29"/>
      <c r="AQ17" s="29"/>
      <c r="AR17" s="20">
        <f t="shared" si="6"/>
        <v>0</v>
      </c>
      <c r="AS17" s="29"/>
      <c r="AT17" s="29"/>
      <c r="AU17" s="29"/>
      <c r="AV17" s="29"/>
      <c r="AW17" s="20">
        <f t="shared" si="7"/>
        <v>0</v>
      </c>
      <c r="AX17" s="29"/>
      <c r="AY17" s="29">
        <f>AY18</f>
        <v>1300</v>
      </c>
      <c r="AZ17" s="29"/>
      <c r="BA17" s="29"/>
      <c r="BB17" s="20">
        <f t="shared" si="8"/>
        <v>1300</v>
      </c>
      <c r="BC17" s="29">
        <f>BC19</f>
        <v>0</v>
      </c>
      <c r="BD17" s="29">
        <f>BD18</f>
        <v>2320</v>
      </c>
      <c r="BE17" s="29"/>
      <c r="BF17" s="29"/>
      <c r="BG17" s="20">
        <f t="shared" si="9"/>
        <v>2320</v>
      </c>
      <c r="BH17" s="61">
        <f>BH18</f>
        <v>675.69</v>
      </c>
      <c r="BI17" s="61">
        <f>BI18</f>
        <v>1380</v>
      </c>
      <c r="BJ17" s="29"/>
      <c r="BK17" s="29"/>
      <c r="BL17" s="20">
        <f t="shared" si="10"/>
        <v>2055.69</v>
      </c>
      <c r="BM17" s="20">
        <f t="shared" si="11"/>
        <v>5675.6900000000005</v>
      </c>
      <c r="BN17" s="29"/>
      <c r="BO17" s="29">
        <f>BO18</f>
        <v>1300</v>
      </c>
      <c r="BP17" s="29"/>
      <c r="BQ17" s="29"/>
      <c r="BR17" s="20">
        <f t="shared" si="12"/>
        <v>1300</v>
      </c>
      <c r="BS17" s="29"/>
      <c r="BT17" s="29"/>
      <c r="BU17" s="29"/>
      <c r="BV17" s="29"/>
      <c r="BW17" s="20">
        <f t="shared" si="13"/>
        <v>0</v>
      </c>
      <c r="BX17" s="29"/>
      <c r="BY17" s="29"/>
      <c r="BZ17" s="29"/>
      <c r="CA17" s="29"/>
      <c r="CB17" s="20">
        <f t="shared" si="14"/>
        <v>0</v>
      </c>
      <c r="CC17" s="29"/>
      <c r="CD17" s="29"/>
      <c r="CE17" s="29"/>
      <c r="CF17" s="29"/>
      <c r="CG17" s="20">
        <f t="shared" si="15"/>
        <v>0</v>
      </c>
      <c r="CH17" s="29"/>
      <c r="CI17" s="29"/>
      <c r="CJ17" s="29"/>
      <c r="CK17" s="29"/>
      <c r="CL17" s="20">
        <f t="shared" si="16"/>
        <v>0</v>
      </c>
      <c r="CM17" s="29"/>
      <c r="CN17" s="29"/>
      <c r="CO17" s="29"/>
      <c r="CP17" s="29"/>
      <c r="CQ17" s="20">
        <f t="shared" si="17"/>
        <v>0</v>
      </c>
      <c r="CR17" s="21">
        <f t="shared" ref="CR17:CU17" si="25">N17+S17+X17+AC17+AI17+AN17+AS17+AX17+BC17+BH17+BN17+BS17+BX17+CC17+CH17+CM17</f>
        <v>675.69</v>
      </c>
      <c r="CS17" s="21">
        <f>CS18</f>
        <v>6300</v>
      </c>
      <c r="CT17" s="21">
        <f t="shared" si="25"/>
        <v>0</v>
      </c>
      <c r="CU17" s="21">
        <f t="shared" si="25"/>
        <v>0</v>
      </c>
      <c r="CV17" s="21">
        <f t="shared" si="19"/>
        <v>6975.6900000000005</v>
      </c>
      <c r="CW17" s="91" t="s">
        <v>101</v>
      </c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</row>
    <row r="18" spans="1:117" ht="22.6" customHeight="1" x14ac:dyDescent="0.25">
      <c r="A18" s="53" t="s">
        <v>43</v>
      </c>
      <c r="B18" s="23" t="s">
        <v>94</v>
      </c>
      <c r="C18" s="24"/>
      <c r="D18" s="25" t="s">
        <v>72</v>
      </c>
      <c r="E18" s="16">
        <f>CR18</f>
        <v>675.69</v>
      </c>
      <c r="F18" s="16">
        <f>CS18</f>
        <v>6300</v>
      </c>
      <c r="G18" s="16"/>
      <c r="H18" s="16"/>
      <c r="I18" s="26">
        <v>5000</v>
      </c>
      <c r="J18" s="19">
        <f t="shared" si="20"/>
        <v>6975.6900000000005</v>
      </c>
      <c r="K18" s="17"/>
      <c r="L18" s="101"/>
      <c r="M18" s="102"/>
      <c r="N18" s="16"/>
      <c r="O18" s="18"/>
      <c r="P18" s="18"/>
      <c r="Q18" s="18"/>
      <c r="R18" s="19">
        <f t="shared" si="0"/>
        <v>0</v>
      </c>
      <c r="S18" s="18"/>
      <c r="T18" s="18"/>
      <c r="U18" s="18"/>
      <c r="V18" s="18"/>
      <c r="W18" s="20">
        <f t="shared" si="1"/>
        <v>0</v>
      </c>
      <c r="X18" s="18"/>
      <c r="Y18" s="18"/>
      <c r="Z18" s="18"/>
      <c r="AA18" s="18"/>
      <c r="AB18" s="20">
        <f t="shared" si="2"/>
        <v>0</v>
      </c>
      <c r="AC18" s="18"/>
      <c r="AD18" s="18"/>
      <c r="AE18" s="18"/>
      <c r="AF18" s="18"/>
      <c r="AG18" s="20">
        <f t="shared" si="3"/>
        <v>0</v>
      </c>
      <c r="AH18" s="20">
        <f t="shared" si="4"/>
        <v>0</v>
      </c>
      <c r="AI18" s="18"/>
      <c r="AJ18" s="18"/>
      <c r="AK18" s="18"/>
      <c r="AL18" s="18"/>
      <c r="AM18" s="20">
        <f t="shared" si="5"/>
        <v>0</v>
      </c>
      <c r="AN18" s="18"/>
      <c r="AO18" s="18"/>
      <c r="AP18" s="18"/>
      <c r="AQ18" s="18"/>
      <c r="AR18" s="20">
        <f t="shared" si="6"/>
        <v>0</v>
      </c>
      <c r="AS18" s="18"/>
      <c r="AT18" s="18"/>
      <c r="AU18" s="18"/>
      <c r="AV18" s="18"/>
      <c r="AW18" s="20">
        <f t="shared" si="7"/>
        <v>0</v>
      </c>
      <c r="AX18" s="18"/>
      <c r="AY18" s="18">
        <v>1300</v>
      </c>
      <c r="AZ18" s="18"/>
      <c r="BA18" s="18"/>
      <c r="BB18" s="20">
        <f t="shared" si="8"/>
        <v>1300</v>
      </c>
      <c r="BC18" s="18"/>
      <c r="BD18" s="18">
        <f>1020+1300</f>
        <v>2320</v>
      </c>
      <c r="BE18" s="18"/>
      <c r="BF18" s="18"/>
      <c r="BG18" s="20">
        <f t="shared" si="9"/>
        <v>2320</v>
      </c>
      <c r="BH18" s="67">
        <f>675.69</f>
        <v>675.69</v>
      </c>
      <c r="BI18" s="67">
        <f>1380</f>
        <v>1380</v>
      </c>
      <c r="BJ18" s="18"/>
      <c r="BK18" s="18"/>
      <c r="BL18" s="20">
        <f t="shared" si="10"/>
        <v>2055.69</v>
      </c>
      <c r="BM18" s="20">
        <f t="shared" si="11"/>
        <v>5675.6900000000005</v>
      </c>
      <c r="BN18" s="18"/>
      <c r="BO18" s="18">
        <v>1300</v>
      </c>
      <c r="BP18" s="18"/>
      <c r="BQ18" s="18"/>
      <c r="BR18" s="20">
        <f t="shared" si="12"/>
        <v>1300</v>
      </c>
      <c r="BS18" s="18"/>
      <c r="BT18" s="18"/>
      <c r="BU18" s="18"/>
      <c r="BV18" s="18"/>
      <c r="BW18" s="20">
        <f t="shared" si="13"/>
        <v>0</v>
      </c>
      <c r="BX18" s="18"/>
      <c r="BY18" s="18"/>
      <c r="BZ18" s="18"/>
      <c r="CA18" s="18"/>
      <c r="CB18" s="20">
        <f t="shared" si="14"/>
        <v>0</v>
      </c>
      <c r="CC18" s="18"/>
      <c r="CD18" s="18"/>
      <c r="CE18" s="18"/>
      <c r="CF18" s="18"/>
      <c r="CG18" s="20">
        <f t="shared" si="15"/>
        <v>0</v>
      </c>
      <c r="CH18" s="18"/>
      <c r="CI18" s="18"/>
      <c r="CJ18" s="18"/>
      <c r="CK18" s="18"/>
      <c r="CL18" s="20">
        <f t="shared" si="16"/>
        <v>0</v>
      </c>
      <c r="CM18" s="18"/>
      <c r="CN18" s="18"/>
      <c r="CO18" s="18"/>
      <c r="CP18" s="18"/>
      <c r="CQ18" s="20">
        <f t="shared" si="17"/>
        <v>0</v>
      </c>
      <c r="CR18" s="21">
        <f t="shared" ref="CR18:CU18" si="26">N18+S18+X18+AC18+AI18+AN18+AS18+AX18+BC18+BH18+BN18+BS18+BX18+CC18+CH18+CM18</f>
        <v>675.69</v>
      </c>
      <c r="CS18" s="21">
        <f t="shared" si="26"/>
        <v>6300</v>
      </c>
      <c r="CT18" s="21">
        <f t="shared" si="26"/>
        <v>0</v>
      </c>
      <c r="CU18" s="21">
        <f t="shared" si="26"/>
        <v>0</v>
      </c>
      <c r="CV18" s="21">
        <f t="shared" si="19"/>
        <v>6975.6900000000005</v>
      </c>
      <c r="CW18" s="22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</row>
    <row r="19" spans="1:117" ht="22.6" customHeight="1" x14ac:dyDescent="0.25">
      <c r="A19" s="53" t="s">
        <v>44</v>
      </c>
      <c r="B19" s="23" t="s">
        <v>94</v>
      </c>
      <c r="C19" s="24"/>
      <c r="D19" s="25" t="s">
        <v>72</v>
      </c>
      <c r="E19" s="16">
        <f>CR19</f>
        <v>0</v>
      </c>
      <c r="F19" s="16"/>
      <c r="G19" s="16"/>
      <c r="H19" s="16"/>
      <c r="I19" s="26">
        <v>1750</v>
      </c>
      <c r="J19" s="19">
        <f t="shared" si="20"/>
        <v>0</v>
      </c>
      <c r="K19" s="17"/>
      <c r="L19" s="101"/>
      <c r="M19" s="102"/>
      <c r="N19" s="16"/>
      <c r="O19" s="18"/>
      <c r="P19" s="18"/>
      <c r="Q19" s="18"/>
      <c r="R19" s="19">
        <f t="shared" si="0"/>
        <v>0</v>
      </c>
      <c r="S19" s="18"/>
      <c r="T19" s="18"/>
      <c r="U19" s="18"/>
      <c r="V19" s="18"/>
      <c r="W19" s="20">
        <f t="shared" si="1"/>
        <v>0</v>
      </c>
      <c r="X19" s="18"/>
      <c r="Y19" s="18"/>
      <c r="Z19" s="18"/>
      <c r="AA19" s="18"/>
      <c r="AB19" s="20">
        <f t="shared" si="2"/>
        <v>0</v>
      </c>
      <c r="AC19" s="18"/>
      <c r="AD19" s="18"/>
      <c r="AE19" s="18"/>
      <c r="AF19" s="18"/>
      <c r="AG19" s="20">
        <f t="shared" si="3"/>
        <v>0</v>
      </c>
      <c r="AH19" s="20">
        <f t="shared" si="4"/>
        <v>0</v>
      </c>
      <c r="AI19" s="18"/>
      <c r="AJ19" s="18"/>
      <c r="AK19" s="18"/>
      <c r="AL19" s="18"/>
      <c r="AM19" s="20">
        <f t="shared" si="5"/>
        <v>0</v>
      </c>
      <c r="AN19" s="18"/>
      <c r="AO19" s="18"/>
      <c r="AP19" s="18"/>
      <c r="AQ19" s="18"/>
      <c r="AR19" s="20">
        <f t="shared" si="6"/>
        <v>0</v>
      </c>
      <c r="AS19" s="18"/>
      <c r="AT19" s="18"/>
      <c r="AU19" s="18"/>
      <c r="AV19" s="18"/>
      <c r="AW19" s="20">
        <f t="shared" si="7"/>
        <v>0</v>
      </c>
      <c r="AX19" s="18"/>
      <c r="AY19" s="18"/>
      <c r="AZ19" s="18"/>
      <c r="BA19" s="18"/>
      <c r="BB19" s="20">
        <f t="shared" si="8"/>
        <v>0</v>
      </c>
      <c r="BC19" s="18">
        <v>0</v>
      </c>
      <c r="BD19" s="18"/>
      <c r="BE19" s="18"/>
      <c r="BF19" s="18"/>
      <c r="BG19" s="20">
        <f t="shared" si="9"/>
        <v>0</v>
      </c>
      <c r="BH19" s="67"/>
      <c r="BI19" s="67"/>
      <c r="BJ19" s="18"/>
      <c r="BK19" s="18"/>
      <c r="BL19" s="20">
        <f t="shared" si="10"/>
        <v>0</v>
      </c>
      <c r="BM19" s="20">
        <f t="shared" si="11"/>
        <v>0</v>
      </c>
      <c r="BN19" s="18"/>
      <c r="BO19" s="18"/>
      <c r="BP19" s="18"/>
      <c r="BQ19" s="18"/>
      <c r="BR19" s="20">
        <f t="shared" si="12"/>
        <v>0</v>
      </c>
      <c r="BS19" s="18"/>
      <c r="BT19" s="18"/>
      <c r="BU19" s="18"/>
      <c r="BV19" s="18"/>
      <c r="BW19" s="20">
        <f t="shared" si="13"/>
        <v>0</v>
      </c>
      <c r="BX19" s="18"/>
      <c r="BY19" s="18"/>
      <c r="BZ19" s="18"/>
      <c r="CA19" s="18"/>
      <c r="CB19" s="20">
        <f t="shared" si="14"/>
        <v>0</v>
      </c>
      <c r="CC19" s="18"/>
      <c r="CD19" s="18"/>
      <c r="CE19" s="18"/>
      <c r="CF19" s="18"/>
      <c r="CG19" s="20">
        <f t="shared" si="15"/>
        <v>0</v>
      </c>
      <c r="CH19" s="18"/>
      <c r="CI19" s="18"/>
      <c r="CJ19" s="18"/>
      <c r="CK19" s="18"/>
      <c r="CL19" s="20">
        <f t="shared" si="16"/>
        <v>0</v>
      </c>
      <c r="CM19" s="18"/>
      <c r="CN19" s="18"/>
      <c r="CO19" s="18"/>
      <c r="CP19" s="18"/>
      <c r="CQ19" s="20">
        <f t="shared" si="17"/>
        <v>0</v>
      </c>
      <c r="CR19" s="21">
        <f t="shared" ref="CR19:CU19" si="27">N19+S19+X19+AC19+AI19+AN19+AS19+AX19+BC19+BH19+BN19+BS19+BX19+CC19+CH19+CM19</f>
        <v>0</v>
      </c>
      <c r="CS19" s="21">
        <f t="shared" si="27"/>
        <v>0</v>
      </c>
      <c r="CT19" s="21">
        <f t="shared" si="27"/>
        <v>0</v>
      </c>
      <c r="CU19" s="21">
        <f t="shared" si="27"/>
        <v>0</v>
      </c>
      <c r="CV19" s="21">
        <f t="shared" si="19"/>
        <v>0</v>
      </c>
      <c r="CW19" s="22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</row>
    <row r="20" spans="1:117" ht="54" customHeight="1" x14ac:dyDescent="0.3">
      <c r="A20" s="58" t="s">
        <v>76</v>
      </c>
      <c r="B20" s="16"/>
      <c r="C20" s="16"/>
      <c r="D20" s="16"/>
      <c r="E20" s="32"/>
      <c r="F20" s="32"/>
      <c r="G20" s="32"/>
      <c r="H20" s="32"/>
      <c r="I20" s="69">
        <f>I21+I22</f>
        <v>3800</v>
      </c>
      <c r="J20" s="56">
        <f>J21+J22</f>
        <v>2299</v>
      </c>
      <c r="K20" s="28" t="s">
        <v>98</v>
      </c>
      <c r="L20" s="101"/>
      <c r="M20" s="102"/>
      <c r="N20" s="29"/>
      <c r="O20" s="29"/>
      <c r="P20" s="29"/>
      <c r="Q20" s="29"/>
      <c r="R20" s="19">
        <f t="shared" si="0"/>
        <v>0</v>
      </c>
      <c r="S20" s="29"/>
      <c r="T20" s="29"/>
      <c r="U20" s="29"/>
      <c r="V20" s="29"/>
      <c r="W20" s="20">
        <f t="shared" si="1"/>
        <v>0</v>
      </c>
      <c r="X20" s="29"/>
      <c r="Y20" s="29"/>
      <c r="Z20" s="29"/>
      <c r="AA20" s="29"/>
      <c r="AB20" s="20">
        <f t="shared" si="2"/>
        <v>0</v>
      </c>
      <c r="AC20" s="29"/>
      <c r="AD20" s="29"/>
      <c r="AE20" s="29"/>
      <c r="AF20" s="29"/>
      <c r="AG20" s="20">
        <f t="shared" si="3"/>
        <v>0</v>
      </c>
      <c r="AH20" s="20">
        <f t="shared" si="4"/>
        <v>0</v>
      </c>
      <c r="AI20" s="29"/>
      <c r="AJ20" s="29"/>
      <c r="AK20" s="29"/>
      <c r="AL20" s="29"/>
      <c r="AM20" s="20">
        <f t="shared" si="5"/>
        <v>0</v>
      </c>
      <c r="AN20" s="29"/>
      <c r="AO20" s="29"/>
      <c r="AP20" s="29"/>
      <c r="AQ20" s="29"/>
      <c r="AR20" s="20">
        <f t="shared" si="6"/>
        <v>0</v>
      </c>
      <c r="AS20" s="29"/>
      <c r="AT20" s="29"/>
      <c r="AU20" s="29"/>
      <c r="AV20" s="29"/>
      <c r="AW20" s="20">
        <f t="shared" si="7"/>
        <v>0</v>
      </c>
      <c r="AX20" s="29">
        <f>AX21</f>
        <v>0</v>
      </c>
      <c r="AY20" s="29">
        <f>AY21</f>
        <v>0</v>
      </c>
      <c r="AZ20" s="29"/>
      <c r="BA20" s="29"/>
      <c r="BB20" s="20">
        <f t="shared" si="8"/>
        <v>0</v>
      </c>
      <c r="BC20" s="29"/>
      <c r="BD20" s="29"/>
      <c r="BE20" s="29"/>
      <c r="BF20" s="29"/>
      <c r="BG20" s="20">
        <f t="shared" si="9"/>
        <v>0</v>
      </c>
      <c r="BH20" s="61"/>
      <c r="BI20" s="61"/>
      <c r="BJ20" s="29"/>
      <c r="BK20" s="29"/>
      <c r="BL20" s="20">
        <f t="shared" si="10"/>
        <v>0</v>
      </c>
      <c r="BM20" s="20">
        <f t="shared" si="11"/>
        <v>0</v>
      </c>
      <c r="BN20" s="29"/>
      <c r="BO20" s="29"/>
      <c r="BP20" s="29"/>
      <c r="BQ20" s="29"/>
      <c r="BR20" s="20">
        <f t="shared" si="12"/>
        <v>0</v>
      </c>
      <c r="BS20" s="29"/>
      <c r="BT20" s="29"/>
      <c r="BU20" s="29"/>
      <c r="BV20" s="29"/>
      <c r="BW20" s="20">
        <f t="shared" si="13"/>
        <v>0</v>
      </c>
      <c r="BX20" s="29">
        <f>BX21+BX22</f>
        <v>399</v>
      </c>
      <c r="BY20" s="29">
        <f>BY21+BY22</f>
        <v>1900</v>
      </c>
      <c r="BZ20" s="29"/>
      <c r="CA20" s="29"/>
      <c r="CB20" s="20">
        <f t="shared" si="14"/>
        <v>2299</v>
      </c>
      <c r="CC20" s="29"/>
      <c r="CD20" s="29"/>
      <c r="CE20" s="29"/>
      <c r="CF20" s="29"/>
      <c r="CG20" s="20">
        <f t="shared" si="15"/>
        <v>0</v>
      </c>
      <c r="CH20" s="29"/>
      <c r="CI20" s="29"/>
      <c r="CJ20" s="29"/>
      <c r="CK20" s="29"/>
      <c r="CL20" s="20">
        <f t="shared" si="16"/>
        <v>0</v>
      </c>
      <c r="CM20" s="29"/>
      <c r="CN20" s="29"/>
      <c r="CO20" s="29"/>
      <c r="CP20" s="29"/>
      <c r="CQ20" s="20">
        <f t="shared" si="17"/>
        <v>0</v>
      </c>
      <c r="CR20" s="21">
        <f>CR21+CR22</f>
        <v>399</v>
      </c>
      <c r="CS20" s="21">
        <f>CS22</f>
        <v>1900</v>
      </c>
      <c r="CT20" s="21">
        <f t="shared" ref="CT20:CU20" si="28">P20+U20+Z20+AE20+AK20+AP20+AU20+AZ20+BE20+BJ20+BP20+BU20+BZ20+CE20+CJ20+CO20</f>
        <v>0</v>
      </c>
      <c r="CU20" s="21">
        <f t="shared" si="28"/>
        <v>0</v>
      </c>
      <c r="CV20" s="21">
        <f t="shared" si="19"/>
        <v>2299</v>
      </c>
      <c r="CW20" s="30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</row>
    <row r="21" spans="1:117" ht="33.75" customHeight="1" x14ac:dyDescent="0.25">
      <c r="A21" s="57" t="s">
        <v>77</v>
      </c>
      <c r="B21" s="23" t="s">
        <v>94</v>
      </c>
      <c r="C21" s="24"/>
      <c r="D21" s="25" t="s">
        <v>72</v>
      </c>
      <c r="E21" s="66">
        <f>CR21</f>
        <v>360</v>
      </c>
      <c r="F21" s="66">
        <f>CS21</f>
        <v>0</v>
      </c>
      <c r="G21" s="66"/>
      <c r="H21" s="16"/>
      <c r="I21" s="26">
        <v>2800</v>
      </c>
      <c r="J21" s="19">
        <f t="shared" si="20"/>
        <v>360</v>
      </c>
      <c r="K21" s="17"/>
      <c r="L21" s="101"/>
      <c r="M21" s="102"/>
      <c r="N21" s="16"/>
      <c r="O21" s="18"/>
      <c r="P21" s="18"/>
      <c r="Q21" s="18"/>
      <c r="R21" s="19">
        <f t="shared" si="0"/>
        <v>0</v>
      </c>
      <c r="S21" s="18"/>
      <c r="T21" s="18"/>
      <c r="U21" s="18"/>
      <c r="V21" s="18"/>
      <c r="W21" s="20">
        <f t="shared" si="1"/>
        <v>0</v>
      </c>
      <c r="X21" s="18"/>
      <c r="Y21" s="18"/>
      <c r="Z21" s="18"/>
      <c r="AA21" s="18"/>
      <c r="AB21" s="20">
        <f t="shared" si="2"/>
        <v>0</v>
      </c>
      <c r="AC21" s="18"/>
      <c r="AD21" s="18"/>
      <c r="AE21" s="18"/>
      <c r="AF21" s="18"/>
      <c r="AG21" s="20">
        <f t="shared" si="3"/>
        <v>0</v>
      </c>
      <c r="AH21" s="20">
        <f t="shared" si="4"/>
        <v>0</v>
      </c>
      <c r="AI21" s="18"/>
      <c r="AJ21" s="18"/>
      <c r="AK21" s="18"/>
      <c r="AL21" s="18"/>
      <c r="AM21" s="20">
        <f t="shared" si="5"/>
        <v>0</v>
      </c>
      <c r="AN21" s="18"/>
      <c r="AO21" s="18"/>
      <c r="AP21" s="18"/>
      <c r="AQ21" s="18"/>
      <c r="AR21" s="20">
        <f t="shared" si="6"/>
        <v>0</v>
      </c>
      <c r="AS21" s="18"/>
      <c r="AT21" s="18"/>
      <c r="AU21" s="18"/>
      <c r="AV21" s="18"/>
      <c r="AW21" s="20">
        <f t="shared" si="7"/>
        <v>0</v>
      </c>
      <c r="AX21" s="67"/>
      <c r="AY21" s="67"/>
      <c r="AZ21" s="67"/>
      <c r="BA21" s="18"/>
      <c r="BB21" s="20">
        <f t="shared" si="8"/>
        <v>0</v>
      </c>
      <c r="BC21" s="18"/>
      <c r="BD21" s="18"/>
      <c r="BE21" s="18"/>
      <c r="BF21" s="18"/>
      <c r="BG21" s="20">
        <f t="shared" si="9"/>
        <v>0</v>
      </c>
      <c r="BH21" s="18"/>
      <c r="BI21" s="18"/>
      <c r="BJ21" s="18"/>
      <c r="BK21" s="18"/>
      <c r="BL21" s="20">
        <f t="shared" si="10"/>
        <v>0</v>
      </c>
      <c r="BM21" s="20">
        <f t="shared" si="11"/>
        <v>0</v>
      </c>
      <c r="BN21" s="18"/>
      <c r="BO21" s="18"/>
      <c r="BP21" s="18"/>
      <c r="BQ21" s="18"/>
      <c r="BR21" s="20">
        <f t="shared" si="12"/>
        <v>0</v>
      </c>
      <c r="BS21" s="18"/>
      <c r="BT21" s="18"/>
      <c r="BU21" s="18"/>
      <c r="BV21" s="18"/>
      <c r="BW21" s="20">
        <f t="shared" si="13"/>
        <v>0</v>
      </c>
      <c r="BX21" s="18">
        <v>360</v>
      </c>
      <c r="BY21" s="18"/>
      <c r="BZ21" s="18"/>
      <c r="CA21" s="18"/>
      <c r="CB21" s="20">
        <f t="shared" si="14"/>
        <v>360</v>
      </c>
      <c r="CC21" s="18"/>
      <c r="CD21" s="18"/>
      <c r="CE21" s="18"/>
      <c r="CF21" s="18"/>
      <c r="CG21" s="20">
        <f t="shared" si="15"/>
        <v>0</v>
      </c>
      <c r="CH21" s="18"/>
      <c r="CI21" s="18"/>
      <c r="CJ21" s="18"/>
      <c r="CK21" s="18"/>
      <c r="CL21" s="20">
        <f t="shared" si="16"/>
        <v>0</v>
      </c>
      <c r="CM21" s="18"/>
      <c r="CN21" s="18"/>
      <c r="CO21" s="18"/>
      <c r="CP21" s="18"/>
      <c r="CQ21" s="20">
        <f t="shared" si="17"/>
        <v>0</v>
      </c>
      <c r="CR21" s="21">
        <f t="shared" ref="CR21:CU21" si="29">N21+S21+X21+AC21+AI21+AN21+AS21+AX21+BC21+BH21+BN21+BS21+BX21+CC21+CH21+CM21</f>
        <v>360</v>
      </c>
      <c r="CS21" s="21">
        <f t="shared" si="29"/>
        <v>0</v>
      </c>
      <c r="CT21" s="21">
        <f t="shared" si="29"/>
        <v>0</v>
      </c>
      <c r="CU21" s="21">
        <f t="shared" si="29"/>
        <v>0</v>
      </c>
      <c r="CV21" s="21">
        <f t="shared" si="19"/>
        <v>360</v>
      </c>
      <c r="CW21" s="22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</row>
    <row r="22" spans="1:117" ht="35.200000000000003" customHeight="1" x14ac:dyDescent="0.25">
      <c r="A22" s="53" t="s">
        <v>78</v>
      </c>
      <c r="B22" s="23" t="s">
        <v>94</v>
      </c>
      <c r="C22" s="24"/>
      <c r="D22" s="25" t="s">
        <v>72</v>
      </c>
      <c r="E22" s="16">
        <f>BX22</f>
        <v>39</v>
      </c>
      <c r="F22" s="16">
        <f>BY22</f>
        <v>1900</v>
      </c>
      <c r="G22" s="16"/>
      <c r="H22" s="16"/>
      <c r="I22" s="26">
        <v>1000</v>
      </c>
      <c r="J22" s="19">
        <f t="shared" si="20"/>
        <v>1939</v>
      </c>
      <c r="K22" s="17"/>
      <c r="L22" s="101"/>
      <c r="M22" s="102"/>
      <c r="N22" s="16"/>
      <c r="O22" s="18"/>
      <c r="P22" s="18"/>
      <c r="Q22" s="18"/>
      <c r="R22" s="19">
        <f t="shared" si="0"/>
        <v>0</v>
      </c>
      <c r="S22" s="18"/>
      <c r="T22" s="18"/>
      <c r="U22" s="18"/>
      <c r="V22" s="18"/>
      <c r="W22" s="20">
        <f t="shared" si="1"/>
        <v>0</v>
      </c>
      <c r="X22" s="18"/>
      <c r="Y22" s="18"/>
      <c r="Z22" s="18"/>
      <c r="AA22" s="18"/>
      <c r="AB22" s="20">
        <f t="shared" si="2"/>
        <v>0</v>
      </c>
      <c r="AC22" s="18"/>
      <c r="AD22" s="18"/>
      <c r="AE22" s="18"/>
      <c r="AF22" s="18"/>
      <c r="AG22" s="20">
        <f t="shared" si="3"/>
        <v>0</v>
      </c>
      <c r="AH22" s="20">
        <f t="shared" si="4"/>
        <v>0</v>
      </c>
      <c r="AI22" s="18"/>
      <c r="AJ22" s="18"/>
      <c r="AK22" s="18"/>
      <c r="AL22" s="18"/>
      <c r="AM22" s="20">
        <f t="shared" si="5"/>
        <v>0</v>
      </c>
      <c r="AN22" s="18"/>
      <c r="AO22" s="18"/>
      <c r="AP22" s="18"/>
      <c r="AQ22" s="18"/>
      <c r="AR22" s="20">
        <f t="shared" si="6"/>
        <v>0</v>
      </c>
      <c r="AS22" s="18"/>
      <c r="AT22" s="18"/>
      <c r="AU22" s="18"/>
      <c r="AV22" s="18"/>
      <c r="AW22" s="20">
        <f t="shared" si="7"/>
        <v>0</v>
      </c>
      <c r="AX22" s="18"/>
      <c r="AY22" s="18"/>
      <c r="AZ22" s="18"/>
      <c r="BA22" s="18"/>
      <c r="BB22" s="20">
        <f t="shared" si="8"/>
        <v>0</v>
      </c>
      <c r="BC22" s="18"/>
      <c r="BD22" s="18"/>
      <c r="BE22" s="18"/>
      <c r="BF22" s="18"/>
      <c r="BG22" s="20">
        <f t="shared" si="9"/>
        <v>0</v>
      </c>
      <c r="BH22" s="18"/>
      <c r="BI22" s="18"/>
      <c r="BJ22" s="18"/>
      <c r="BK22" s="18"/>
      <c r="BL22" s="20">
        <f t="shared" si="10"/>
        <v>0</v>
      </c>
      <c r="BM22" s="20">
        <f t="shared" si="11"/>
        <v>0</v>
      </c>
      <c r="BN22" s="18"/>
      <c r="BO22" s="18"/>
      <c r="BP22" s="18"/>
      <c r="BQ22" s="18"/>
      <c r="BR22" s="20">
        <f t="shared" si="12"/>
        <v>0</v>
      </c>
      <c r="BS22" s="18"/>
      <c r="BT22" s="18"/>
      <c r="BU22" s="18"/>
      <c r="BV22" s="18"/>
      <c r="BW22" s="20">
        <f t="shared" si="13"/>
        <v>0</v>
      </c>
      <c r="BX22" s="18">
        <v>39</v>
      </c>
      <c r="BY22" s="18">
        <v>1900</v>
      </c>
      <c r="BZ22" s="18"/>
      <c r="CA22" s="18"/>
      <c r="CB22" s="20">
        <f t="shared" si="14"/>
        <v>1939</v>
      </c>
      <c r="CC22" s="18"/>
      <c r="CD22" s="18"/>
      <c r="CE22" s="18"/>
      <c r="CF22" s="18"/>
      <c r="CG22" s="20">
        <f t="shared" si="15"/>
        <v>0</v>
      </c>
      <c r="CH22" s="18"/>
      <c r="CI22" s="18"/>
      <c r="CJ22" s="18"/>
      <c r="CK22" s="18"/>
      <c r="CL22" s="20">
        <f t="shared" si="16"/>
        <v>0</v>
      </c>
      <c r="CM22" s="18"/>
      <c r="CN22" s="18"/>
      <c r="CO22" s="18"/>
      <c r="CP22" s="18"/>
      <c r="CQ22" s="20">
        <f t="shared" si="17"/>
        <v>0</v>
      </c>
      <c r="CR22" s="21">
        <f t="shared" ref="CR22:CU22" si="30">N22+S22+X22+AC22+AI22+AN22+AS22+AX22+BC22+BH22+BN22+BS22+BX22+CC22+CH22+CM22</f>
        <v>39</v>
      </c>
      <c r="CS22" s="21">
        <f t="shared" si="30"/>
        <v>1900</v>
      </c>
      <c r="CT22" s="21">
        <f t="shared" si="30"/>
        <v>0</v>
      </c>
      <c r="CU22" s="21">
        <f t="shared" si="30"/>
        <v>0</v>
      </c>
      <c r="CV22" s="21">
        <f t="shared" si="19"/>
        <v>1939</v>
      </c>
      <c r="CW22" s="22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</row>
    <row r="23" spans="1:117" ht="65.95" customHeight="1" x14ac:dyDescent="0.3">
      <c r="A23" s="58" t="s">
        <v>96</v>
      </c>
      <c r="B23" s="16"/>
      <c r="C23" s="16"/>
      <c r="D23" s="16"/>
      <c r="E23" s="32"/>
      <c r="F23" s="32"/>
      <c r="G23" s="32"/>
      <c r="H23" s="32"/>
      <c r="I23" s="69">
        <f>I24+I25</f>
        <v>5400</v>
      </c>
      <c r="J23" s="56">
        <f>J24+J25</f>
        <v>7834.48</v>
      </c>
      <c r="K23" s="28" t="s">
        <v>45</v>
      </c>
      <c r="L23" s="101"/>
      <c r="M23" s="102"/>
      <c r="N23" s="29"/>
      <c r="O23" s="29"/>
      <c r="P23" s="29"/>
      <c r="Q23" s="29"/>
      <c r="R23" s="19">
        <f t="shared" si="0"/>
        <v>0</v>
      </c>
      <c r="S23" s="29"/>
      <c r="T23" s="29"/>
      <c r="U23" s="29"/>
      <c r="V23" s="29"/>
      <c r="W23" s="20">
        <f t="shared" si="1"/>
        <v>0</v>
      </c>
      <c r="X23" s="29"/>
      <c r="Y23" s="29"/>
      <c r="Z23" s="29"/>
      <c r="AA23" s="29"/>
      <c r="AB23" s="20">
        <f t="shared" si="2"/>
        <v>0</v>
      </c>
      <c r="AC23" s="29"/>
      <c r="AD23" s="29"/>
      <c r="AE23" s="29"/>
      <c r="AF23" s="29"/>
      <c r="AG23" s="20">
        <f t="shared" si="3"/>
        <v>0</v>
      </c>
      <c r="AH23" s="20">
        <f t="shared" si="4"/>
        <v>0</v>
      </c>
      <c r="AI23" s="29"/>
      <c r="AJ23" s="29"/>
      <c r="AK23" s="29"/>
      <c r="AL23" s="29"/>
      <c r="AM23" s="20">
        <f t="shared" si="5"/>
        <v>0</v>
      </c>
      <c r="AN23" s="29"/>
      <c r="AO23" s="29"/>
      <c r="AP23" s="29"/>
      <c r="AQ23" s="29"/>
      <c r="AR23" s="20">
        <f t="shared" si="6"/>
        <v>0</v>
      </c>
      <c r="AS23" s="29"/>
      <c r="AT23" s="29"/>
      <c r="AU23" s="29"/>
      <c r="AV23" s="29"/>
      <c r="AW23" s="20">
        <f t="shared" si="7"/>
        <v>0</v>
      </c>
      <c r="AX23" s="29"/>
      <c r="AY23" s="29"/>
      <c r="AZ23" s="29"/>
      <c r="BA23" s="29"/>
      <c r="BB23" s="20">
        <f t="shared" si="8"/>
        <v>0</v>
      </c>
      <c r="BC23" s="29"/>
      <c r="BD23" s="29"/>
      <c r="BE23" s="29"/>
      <c r="BF23" s="29"/>
      <c r="BG23" s="20">
        <f t="shared" si="9"/>
        <v>0</v>
      </c>
      <c r="BH23" s="29"/>
      <c r="BI23" s="29"/>
      <c r="BJ23" s="29"/>
      <c r="BK23" s="29"/>
      <c r="BL23" s="20">
        <f t="shared" si="10"/>
        <v>0</v>
      </c>
      <c r="BM23" s="20">
        <f t="shared" si="11"/>
        <v>0</v>
      </c>
      <c r="BN23" s="79">
        <f>BN25</f>
        <v>617.98</v>
      </c>
      <c r="BO23" s="79">
        <f>BO24</f>
        <v>3900</v>
      </c>
      <c r="BP23" s="29"/>
      <c r="BQ23" s="29"/>
      <c r="BR23" s="20">
        <f t="shared" si="12"/>
        <v>4517.9799999999996</v>
      </c>
      <c r="BS23" s="29">
        <f>BS24+BS25</f>
        <v>1333.5</v>
      </c>
      <c r="BT23" s="29"/>
      <c r="BU23" s="29"/>
      <c r="BV23" s="29"/>
      <c r="BW23" s="20">
        <f t="shared" si="13"/>
        <v>1333.5</v>
      </c>
      <c r="BX23" s="29">
        <f>BX24</f>
        <v>153</v>
      </c>
      <c r="BY23" s="29">
        <f>BY24</f>
        <v>1500</v>
      </c>
      <c r="BZ23" s="29"/>
      <c r="CA23" s="29"/>
      <c r="CB23" s="20">
        <f t="shared" si="14"/>
        <v>1653</v>
      </c>
      <c r="CC23" s="29"/>
      <c r="CD23" s="29"/>
      <c r="CE23" s="29"/>
      <c r="CF23" s="29"/>
      <c r="CG23" s="20">
        <f t="shared" si="15"/>
        <v>0</v>
      </c>
      <c r="CH23" s="29"/>
      <c r="CI23" s="29"/>
      <c r="CJ23" s="29"/>
      <c r="CK23" s="29"/>
      <c r="CL23" s="20">
        <f t="shared" si="16"/>
        <v>0</v>
      </c>
      <c r="CM23" s="29"/>
      <c r="CN23" s="29"/>
      <c r="CO23" s="29"/>
      <c r="CP23" s="29"/>
      <c r="CQ23" s="20">
        <f t="shared" si="17"/>
        <v>0</v>
      </c>
      <c r="CR23" s="21">
        <f>CR24+CR25</f>
        <v>2434.48</v>
      </c>
      <c r="CS23" s="21">
        <f>CS24+CS25</f>
        <v>5400</v>
      </c>
      <c r="CT23" s="21">
        <f t="shared" ref="CT23:CU23" si="31">P23+U23+Z23+AE23+AK23+AP23+AU23+AZ23+BE23+BJ23+BP23+BU23+BZ23+CE23+CJ23+CO23</f>
        <v>0</v>
      </c>
      <c r="CU23" s="21">
        <f t="shared" si="31"/>
        <v>0</v>
      </c>
      <c r="CV23" s="21">
        <f t="shared" si="19"/>
        <v>7834.48</v>
      </c>
      <c r="CW23" s="91" t="s">
        <v>101</v>
      </c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</row>
    <row r="24" spans="1:117" ht="29.95" customHeight="1" x14ac:dyDescent="0.25">
      <c r="A24" s="53" t="s">
        <v>79</v>
      </c>
      <c r="B24" s="23" t="s">
        <v>94</v>
      </c>
      <c r="C24" s="24"/>
      <c r="D24" s="25" t="s">
        <v>72</v>
      </c>
      <c r="E24" s="16">
        <f>CR24</f>
        <v>576.5</v>
      </c>
      <c r="F24" s="16">
        <f>CS24</f>
        <v>5400</v>
      </c>
      <c r="G24" s="16"/>
      <c r="H24" s="16"/>
      <c r="I24" s="26">
        <v>3400</v>
      </c>
      <c r="J24" s="19">
        <f>E24+F24+G24+H24</f>
        <v>5976.5</v>
      </c>
      <c r="K24" s="17"/>
      <c r="L24" s="101"/>
      <c r="M24" s="102"/>
      <c r="N24" s="16"/>
      <c r="O24" s="18"/>
      <c r="P24" s="18"/>
      <c r="Q24" s="18"/>
      <c r="R24" s="19">
        <f t="shared" si="0"/>
        <v>0</v>
      </c>
      <c r="S24" s="18"/>
      <c r="T24" s="18"/>
      <c r="U24" s="18"/>
      <c r="V24" s="18"/>
      <c r="W24" s="20">
        <f t="shared" si="1"/>
        <v>0</v>
      </c>
      <c r="X24" s="18"/>
      <c r="Y24" s="18"/>
      <c r="Z24" s="18"/>
      <c r="AA24" s="18"/>
      <c r="AB24" s="20">
        <f t="shared" si="2"/>
        <v>0</v>
      </c>
      <c r="AC24" s="18"/>
      <c r="AD24" s="18"/>
      <c r="AE24" s="18"/>
      <c r="AF24" s="18"/>
      <c r="AG24" s="20">
        <f t="shared" si="3"/>
        <v>0</v>
      </c>
      <c r="AH24" s="20">
        <f t="shared" si="4"/>
        <v>0</v>
      </c>
      <c r="AI24" s="18"/>
      <c r="AJ24" s="18"/>
      <c r="AK24" s="18"/>
      <c r="AL24" s="18"/>
      <c r="AM24" s="20">
        <f t="shared" si="5"/>
        <v>0</v>
      </c>
      <c r="AN24" s="18"/>
      <c r="AO24" s="18"/>
      <c r="AP24" s="18"/>
      <c r="AQ24" s="18"/>
      <c r="AR24" s="20">
        <f t="shared" si="6"/>
        <v>0</v>
      </c>
      <c r="AS24" s="18"/>
      <c r="AT24" s="18"/>
      <c r="AU24" s="18"/>
      <c r="AV24" s="18"/>
      <c r="AW24" s="20">
        <f t="shared" si="7"/>
        <v>0</v>
      </c>
      <c r="AX24" s="18"/>
      <c r="AY24" s="18"/>
      <c r="AZ24" s="18"/>
      <c r="BA24" s="18"/>
      <c r="BB24" s="20">
        <f t="shared" si="8"/>
        <v>0</v>
      </c>
      <c r="BC24" s="18">
        <v>0</v>
      </c>
      <c r="BD24" s="18"/>
      <c r="BE24" s="18"/>
      <c r="BF24" s="18"/>
      <c r="BG24" s="20">
        <f t="shared" si="9"/>
        <v>0</v>
      </c>
      <c r="BH24" s="18"/>
      <c r="BI24" s="18"/>
      <c r="BJ24" s="18"/>
      <c r="BK24" s="18"/>
      <c r="BL24" s="20">
        <f t="shared" si="10"/>
        <v>0</v>
      </c>
      <c r="BM24" s="20">
        <f t="shared" si="11"/>
        <v>0</v>
      </c>
      <c r="BN24" s="18"/>
      <c r="BO24" s="18">
        <f>1500+2400</f>
        <v>3900</v>
      </c>
      <c r="BP24" s="18"/>
      <c r="BQ24" s="18"/>
      <c r="BR24" s="20">
        <f t="shared" si="12"/>
        <v>3900</v>
      </c>
      <c r="BS24" s="18">
        <f>42+381.5</f>
        <v>423.5</v>
      </c>
      <c r="BT24" s="18"/>
      <c r="BU24" s="18"/>
      <c r="BV24" s="18"/>
      <c r="BW24" s="20">
        <f t="shared" si="13"/>
        <v>423.5</v>
      </c>
      <c r="BX24" s="18">
        <f>153</f>
        <v>153</v>
      </c>
      <c r="BY24" s="18">
        <f>1500</f>
        <v>1500</v>
      </c>
      <c r="BZ24" s="18"/>
      <c r="CA24" s="18"/>
      <c r="CB24" s="20">
        <f t="shared" si="14"/>
        <v>1653</v>
      </c>
      <c r="CC24" s="18"/>
      <c r="CD24" s="18"/>
      <c r="CE24" s="18"/>
      <c r="CF24" s="18"/>
      <c r="CG24" s="20">
        <f t="shared" si="15"/>
        <v>0</v>
      </c>
      <c r="CH24" s="18"/>
      <c r="CI24" s="18"/>
      <c r="CJ24" s="18"/>
      <c r="CK24" s="18"/>
      <c r="CL24" s="20">
        <f t="shared" si="16"/>
        <v>0</v>
      </c>
      <c r="CM24" s="18"/>
      <c r="CN24" s="18"/>
      <c r="CO24" s="18"/>
      <c r="CP24" s="18"/>
      <c r="CQ24" s="20">
        <f t="shared" si="17"/>
        <v>0</v>
      </c>
      <c r="CR24" s="21">
        <f t="shared" ref="CR24:CU24" si="32">N24+S24+X24+AC24+AI24+AN24+AS24+AX24+BC24+BH24+BN24+BS24+BX24+CC24+CH24+CM24</f>
        <v>576.5</v>
      </c>
      <c r="CS24" s="21">
        <f t="shared" si="32"/>
        <v>5400</v>
      </c>
      <c r="CT24" s="21">
        <f t="shared" si="32"/>
        <v>0</v>
      </c>
      <c r="CU24" s="21">
        <f t="shared" si="32"/>
        <v>0</v>
      </c>
      <c r="CV24" s="21">
        <f t="shared" si="19"/>
        <v>5976.5</v>
      </c>
      <c r="CW24" s="22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</row>
    <row r="25" spans="1:117" ht="35.200000000000003" customHeight="1" x14ac:dyDescent="0.25">
      <c r="A25" s="53" t="s">
        <v>80</v>
      </c>
      <c r="B25" s="23" t="s">
        <v>94</v>
      </c>
      <c r="C25" s="24"/>
      <c r="D25" s="25" t="s">
        <v>72</v>
      </c>
      <c r="E25" s="16">
        <f>CR25</f>
        <v>1857.98</v>
      </c>
      <c r="F25" s="16">
        <f>CS25</f>
        <v>0</v>
      </c>
      <c r="G25" s="16"/>
      <c r="H25" s="16"/>
      <c r="I25" s="26">
        <v>2000</v>
      </c>
      <c r="J25" s="19">
        <f>E25+F25+G25+H25</f>
        <v>1857.98</v>
      </c>
      <c r="K25" s="17"/>
      <c r="L25" s="101"/>
      <c r="M25" s="102"/>
      <c r="N25" s="16"/>
      <c r="O25" s="18"/>
      <c r="P25" s="18"/>
      <c r="Q25" s="18"/>
      <c r="R25" s="19">
        <f t="shared" si="0"/>
        <v>0</v>
      </c>
      <c r="S25" s="18"/>
      <c r="T25" s="18"/>
      <c r="U25" s="18"/>
      <c r="V25" s="18"/>
      <c r="W25" s="20">
        <f t="shared" si="1"/>
        <v>0</v>
      </c>
      <c r="X25" s="18"/>
      <c r="Y25" s="18"/>
      <c r="Z25" s="18"/>
      <c r="AA25" s="18"/>
      <c r="AB25" s="20">
        <f t="shared" si="2"/>
        <v>0</v>
      </c>
      <c r="AC25" s="18"/>
      <c r="AD25" s="18"/>
      <c r="AE25" s="18"/>
      <c r="AF25" s="18"/>
      <c r="AG25" s="20">
        <f t="shared" si="3"/>
        <v>0</v>
      </c>
      <c r="AH25" s="20">
        <f t="shared" si="4"/>
        <v>0</v>
      </c>
      <c r="AI25" s="18"/>
      <c r="AJ25" s="18"/>
      <c r="AK25" s="18"/>
      <c r="AL25" s="18"/>
      <c r="AM25" s="20">
        <f t="shared" si="5"/>
        <v>0</v>
      </c>
      <c r="AN25" s="18"/>
      <c r="AO25" s="18"/>
      <c r="AP25" s="18"/>
      <c r="AQ25" s="18"/>
      <c r="AR25" s="20">
        <f t="shared" si="6"/>
        <v>0</v>
      </c>
      <c r="AS25" s="18"/>
      <c r="AT25" s="18"/>
      <c r="AU25" s="18"/>
      <c r="AV25" s="18"/>
      <c r="AW25" s="20">
        <f t="shared" si="7"/>
        <v>0</v>
      </c>
      <c r="AX25" s="18">
        <v>330</v>
      </c>
      <c r="AY25" s="18"/>
      <c r="AZ25" s="18"/>
      <c r="BA25" s="18"/>
      <c r="BB25" s="20">
        <f t="shared" si="8"/>
        <v>330</v>
      </c>
      <c r="BC25" s="18">
        <v>0</v>
      </c>
      <c r="BD25" s="18"/>
      <c r="BE25" s="18"/>
      <c r="BF25" s="18"/>
      <c r="BG25" s="20">
        <f t="shared" si="9"/>
        <v>0</v>
      </c>
      <c r="BH25" s="18"/>
      <c r="BI25" s="18"/>
      <c r="BJ25" s="18"/>
      <c r="BK25" s="18"/>
      <c r="BL25" s="20">
        <f t="shared" si="10"/>
        <v>0</v>
      </c>
      <c r="BM25" s="20">
        <f t="shared" si="11"/>
        <v>330</v>
      </c>
      <c r="BN25" s="18">
        <f>450+167.98</f>
        <v>617.98</v>
      </c>
      <c r="BO25" s="18"/>
      <c r="BP25" s="18">
        <v>0</v>
      </c>
      <c r="BQ25" s="18"/>
      <c r="BR25" s="20">
        <f t="shared" si="12"/>
        <v>617.98</v>
      </c>
      <c r="BS25" s="18">
        <v>910</v>
      </c>
      <c r="BT25" s="18"/>
      <c r="BU25" s="18"/>
      <c r="BV25" s="18"/>
      <c r="BW25" s="20">
        <f t="shared" si="13"/>
        <v>910</v>
      </c>
      <c r="BX25" s="18">
        <v>0</v>
      </c>
      <c r="BY25" s="18"/>
      <c r="BZ25" s="18"/>
      <c r="CA25" s="18"/>
      <c r="CB25" s="20">
        <f t="shared" si="14"/>
        <v>0</v>
      </c>
      <c r="CC25" s="18"/>
      <c r="CD25" s="18"/>
      <c r="CE25" s="18"/>
      <c r="CF25" s="18"/>
      <c r="CG25" s="20">
        <f t="shared" si="15"/>
        <v>0</v>
      </c>
      <c r="CH25" s="18"/>
      <c r="CI25" s="18"/>
      <c r="CJ25" s="18"/>
      <c r="CK25" s="18"/>
      <c r="CL25" s="20">
        <f t="shared" si="16"/>
        <v>0</v>
      </c>
      <c r="CM25" s="18"/>
      <c r="CN25" s="18"/>
      <c r="CO25" s="18"/>
      <c r="CP25" s="18"/>
      <c r="CQ25" s="20">
        <f t="shared" si="17"/>
        <v>0</v>
      </c>
      <c r="CR25" s="21">
        <f t="shared" ref="CR25:CU38" si="33">N25+S25+X25+AC25+AI25+AN25+AS25+AX25+BC25+BH25+BN25+BS25+BX25+CC25+CH25+CM25</f>
        <v>1857.98</v>
      </c>
      <c r="CS25" s="21">
        <f t="shared" si="33"/>
        <v>0</v>
      </c>
      <c r="CT25" s="21">
        <f t="shared" si="33"/>
        <v>0</v>
      </c>
      <c r="CU25" s="21">
        <f t="shared" si="33"/>
        <v>0</v>
      </c>
      <c r="CV25" s="21">
        <f t="shared" si="19"/>
        <v>1857.98</v>
      </c>
      <c r="CW25" s="22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</row>
    <row r="26" spans="1:117" ht="54" customHeight="1" x14ac:dyDescent="0.3">
      <c r="A26" s="58" t="s">
        <v>81</v>
      </c>
      <c r="B26" s="16"/>
      <c r="C26" s="16"/>
      <c r="D26" s="16"/>
      <c r="E26" s="32"/>
      <c r="F26" s="32">
        <f>CS26</f>
        <v>1060</v>
      </c>
      <c r="G26" s="32"/>
      <c r="H26" s="32"/>
      <c r="I26" s="69">
        <f>I27+I28</f>
        <v>1900</v>
      </c>
      <c r="J26" s="56">
        <f t="shared" ref="J26:J38" si="34">SUM(E26,F26,G26,H26,)</f>
        <v>1060</v>
      </c>
      <c r="K26" s="28" t="s">
        <v>99</v>
      </c>
      <c r="L26" s="101"/>
      <c r="M26" s="102"/>
      <c r="N26" s="29"/>
      <c r="O26" s="29"/>
      <c r="P26" s="29"/>
      <c r="Q26" s="29"/>
      <c r="R26" s="19">
        <f t="shared" ref="R26:R38" si="35">N26+O26+P26+Q26</f>
        <v>0</v>
      </c>
      <c r="S26" s="29"/>
      <c r="T26" s="29"/>
      <c r="U26" s="29"/>
      <c r="V26" s="29"/>
      <c r="W26" s="20">
        <f t="shared" ref="W26:W38" si="36">SUM(S26:V26)</f>
        <v>0</v>
      </c>
      <c r="X26" s="29"/>
      <c r="Y26" s="68">
        <v>1060</v>
      </c>
      <c r="Z26" s="29"/>
      <c r="AA26" s="29"/>
      <c r="AB26" s="20">
        <f t="shared" ref="AB26:AB38" si="37">SUM(X26:AA26)</f>
        <v>1060</v>
      </c>
      <c r="AC26" s="29"/>
      <c r="AD26" s="29"/>
      <c r="AE26" s="29"/>
      <c r="AF26" s="29"/>
      <c r="AG26" s="20">
        <f t="shared" ref="AG26:AG38" si="38">SUM(AC26:AF26)</f>
        <v>0</v>
      </c>
      <c r="AH26" s="20">
        <f t="shared" ref="AH26:AH38" si="39">SUM(R26,W26,AB26,AG26)</f>
        <v>1060</v>
      </c>
      <c r="AI26" s="29"/>
      <c r="AJ26" s="29"/>
      <c r="AK26" s="29"/>
      <c r="AL26" s="29"/>
      <c r="AM26" s="20">
        <f t="shared" ref="AM26:AM38" si="40">SUM(AI26:AL26)</f>
        <v>0</v>
      </c>
      <c r="AN26" s="29"/>
      <c r="AO26" s="29"/>
      <c r="AP26" s="29"/>
      <c r="AQ26" s="29"/>
      <c r="AR26" s="20">
        <f t="shared" ref="AR26:AR38" si="41">SUM(AN26:AQ26)</f>
        <v>0</v>
      </c>
      <c r="AS26" s="29"/>
      <c r="AT26" s="29"/>
      <c r="AU26" s="29"/>
      <c r="AV26" s="29"/>
      <c r="AW26" s="20">
        <f t="shared" ref="AW26:AW38" si="42">SUM(AS26:AV26)</f>
        <v>0</v>
      </c>
      <c r="AX26" s="29"/>
      <c r="AY26" s="29"/>
      <c r="AZ26" s="29"/>
      <c r="BA26" s="29"/>
      <c r="BB26" s="20">
        <f t="shared" ref="BB26:BB38" si="43">SUM(AX26:BA26)</f>
        <v>0</v>
      </c>
      <c r="BC26" s="29"/>
      <c r="BD26" s="29"/>
      <c r="BE26" s="29"/>
      <c r="BF26" s="29"/>
      <c r="BG26" s="20">
        <f t="shared" ref="BG26:BG38" si="44">SUM(BC26:BF26)</f>
        <v>0</v>
      </c>
      <c r="BH26" s="29"/>
      <c r="BI26" s="29"/>
      <c r="BJ26" s="29"/>
      <c r="BK26" s="29"/>
      <c r="BL26" s="20">
        <f t="shared" ref="BL26:BL38" si="45">SUM(BH26:BK26)</f>
        <v>0</v>
      </c>
      <c r="BM26" s="20">
        <f t="shared" si="11"/>
        <v>0</v>
      </c>
      <c r="BN26" s="79"/>
      <c r="BO26" s="79"/>
      <c r="BP26" s="29"/>
      <c r="BQ26" s="29"/>
      <c r="BR26" s="20">
        <f t="shared" ref="BR26:BR38" si="46">SUM(BN26:BQ26)</f>
        <v>0</v>
      </c>
      <c r="BS26" s="29"/>
      <c r="BT26" s="29"/>
      <c r="BU26" s="29"/>
      <c r="BV26" s="29"/>
      <c r="BW26" s="20">
        <f t="shared" ref="BW26:BW38" si="47">SUM(BS26:BV26)</f>
        <v>0</v>
      </c>
      <c r="BX26" s="29"/>
      <c r="BY26" s="29"/>
      <c r="BZ26" s="29"/>
      <c r="CA26" s="29"/>
      <c r="CB26" s="20">
        <f t="shared" ref="CB26:CB38" si="48">SUM(BX26:CA26)</f>
        <v>0</v>
      </c>
      <c r="CC26" s="29"/>
      <c r="CD26" s="29"/>
      <c r="CE26" s="29"/>
      <c r="CF26" s="29"/>
      <c r="CG26" s="20">
        <f t="shared" ref="CG26:CG38" si="49">SUM(CC26:CF26)</f>
        <v>0</v>
      </c>
      <c r="CH26" s="29"/>
      <c r="CI26" s="29"/>
      <c r="CJ26" s="29"/>
      <c r="CK26" s="29"/>
      <c r="CL26" s="20">
        <f t="shared" ref="CL26:CL38" si="50">SUM(CH26:CK26)</f>
        <v>0</v>
      </c>
      <c r="CM26" s="29"/>
      <c r="CN26" s="29"/>
      <c r="CO26" s="29"/>
      <c r="CP26" s="29"/>
      <c r="CQ26" s="20">
        <f t="shared" ref="CQ26:CQ38" si="51">SUM(CM26:CP26)</f>
        <v>0</v>
      </c>
      <c r="CR26" s="21">
        <f t="shared" si="33"/>
        <v>0</v>
      </c>
      <c r="CS26" s="21">
        <f t="shared" si="33"/>
        <v>1060</v>
      </c>
      <c r="CT26" s="21">
        <f t="shared" si="33"/>
        <v>0</v>
      </c>
      <c r="CU26" s="21">
        <f t="shared" si="33"/>
        <v>0</v>
      </c>
      <c r="CV26" s="21">
        <f t="shared" si="19"/>
        <v>1060</v>
      </c>
      <c r="CW26" s="91" t="s">
        <v>101</v>
      </c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</row>
    <row r="27" spans="1:117" ht="38.950000000000003" customHeight="1" x14ac:dyDescent="0.25">
      <c r="A27" s="53" t="s">
        <v>82</v>
      </c>
      <c r="B27" s="23" t="s">
        <v>94</v>
      </c>
      <c r="C27" s="24"/>
      <c r="D27" s="25" t="s">
        <v>72</v>
      </c>
      <c r="E27" s="16"/>
      <c r="F27" s="16"/>
      <c r="G27" s="16"/>
      <c r="H27" s="16"/>
      <c r="I27" s="26">
        <v>900</v>
      </c>
      <c r="J27" s="19">
        <f t="shared" si="34"/>
        <v>0</v>
      </c>
      <c r="K27" s="17"/>
      <c r="L27" s="101"/>
      <c r="M27" s="102"/>
      <c r="N27" s="16"/>
      <c r="O27" s="18"/>
      <c r="P27" s="18"/>
      <c r="Q27" s="18"/>
      <c r="R27" s="19">
        <f t="shared" si="35"/>
        <v>0</v>
      </c>
      <c r="S27" s="18"/>
      <c r="T27" s="18"/>
      <c r="U27" s="18"/>
      <c r="V27" s="18"/>
      <c r="W27" s="20">
        <f t="shared" si="36"/>
        <v>0</v>
      </c>
      <c r="X27" s="18"/>
      <c r="Y27" s="18"/>
      <c r="Z27" s="18"/>
      <c r="AA27" s="18"/>
      <c r="AB27" s="20">
        <f t="shared" si="37"/>
        <v>0</v>
      </c>
      <c r="AC27" s="18"/>
      <c r="AD27" s="18"/>
      <c r="AE27" s="18"/>
      <c r="AF27" s="18"/>
      <c r="AG27" s="20">
        <f t="shared" si="38"/>
        <v>0</v>
      </c>
      <c r="AH27" s="20">
        <f t="shared" si="39"/>
        <v>0</v>
      </c>
      <c r="AI27" s="18"/>
      <c r="AJ27" s="18"/>
      <c r="AK27" s="18"/>
      <c r="AL27" s="18"/>
      <c r="AM27" s="20">
        <f t="shared" si="40"/>
        <v>0</v>
      </c>
      <c r="AN27" s="18"/>
      <c r="AO27" s="18"/>
      <c r="AP27" s="18"/>
      <c r="AQ27" s="18"/>
      <c r="AR27" s="20">
        <f t="shared" si="41"/>
        <v>0</v>
      </c>
      <c r="AS27" s="18"/>
      <c r="AT27" s="18"/>
      <c r="AU27" s="18"/>
      <c r="AV27" s="18"/>
      <c r="AW27" s="20">
        <f t="shared" si="42"/>
        <v>0</v>
      </c>
      <c r="AX27" s="18"/>
      <c r="AY27" s="18"/>
      <c r="AZ27" s="18"/>
      <c r="BA27" s="18"/>
      <c r="BB27" s="20">
        <f t="shared" si="43"/>
        <v>0</v>
      </c>
      <c r="BC27" s="18"/>
      <c r="BD27" s="18"/>
      <c r="BE27" s="18"/>
      <c r="BF27" s="18"/>
      <c r="BG27" s="20">
        <f t="shared" si="44"/>
        <v>0</v>
      </c>
      <c r="BH27" s="18"/>
      <c r="BI27" s="18"/>
      <c r="BJ27" s="18"/>
      <c r="BK27" s="18"/>
      <c r="BL27" s="20">
        <f t="shared" si="45"/>
        <v>0</v>
      </c>
      <c r="BM27" s="20">
        <f t="shared" si="11"/>
        <v>0</v>
      </c>
      <c r="BN27" s="18"/>
      <c r="BO27" s="18"/>
      <c r="BP27" s="18"/>
      <c r="BQ27" s="18"/>
      <c r="BR27" s="20">
        <f t="shared" si="46"/>
        <v>0</v>
      </c>
      <c r="BS27" s="18"/>
      <c r="BT27" s="18"/>
      <c r="BU27" s="18"/>
      <c r="BV27" s="18"/>
      <c r="BW27" s="20">
        <f t="shared" si="47"/>
        <v>0</v>
      </c>
      <c r="BX27" s="18"/>
      <c r="BY27" s="18"/>
      <c r="BZ27" s="18"/>
      <c r="CA27" s="18"/>
      <c r="CB27" s="20">
        <f t="shared" si="48"/>
        <v>0</v>
      </c>
      <c r="CC27" s="18"/>
      <c r="CD27" s="18"/>
      <c r="CE27" s="18"/>
      <c r="CF27" s="18"/>
      <c r="CG27" s="20">
        <f t="shared" si="49"/>
        <v>0</v>
      </c>
      <c r="CH27" s="18"/>
      <c r="CI27" s="18"/>
      <c r="CJ27" s="18"/>
      <c r="CK27" s="18"/>
      <c r="CL27" s="20">
        <f t="shared" si="50"/>
        <v>0</v>
      </c>
      <c r="CM27" s="18"/>
      <c r="CN27" s="18"/>
      <c r="CO27" s="18"/>
      <c r="CP27" s="18"/>
      <c r="CQ27" s="20">
        <f t="shared" si="51"/>
        <v>0</v>
      </c>
      <c r="CR27" s="21">
        <f t="shared" si="33"/>
        <v>0</v>
      </c>
      <c r="CS27" s="21">
        <f t="shared" si="33"/>
        <v>0</v>
      </c>
      <c r="CT27" s="21">
        <f t="shared" si="33"/>
        <v>0</v>
      </c>
      <c r="CU27" s="21">
        <f t="shared" si="33"/>
        <v>0</v>
      </c>
      <c r="CV27" s="21">
        <f t="shared" si="19"/>
        <v>0</v>
      </c>
      <c r="CW27" s="22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</row>
    <row r="28" spans="1:117" ht="43.55" customHeight="1" x14ac:dyDescent="0.25">
      <c r="A28" s="53" t="s">
        <v>83</v>
      </c>
      <c r="B28" s="23" t="s">
        <v>94</v>
      </c>
      <c r="C28" s="24"/>
      <c r="D28" s="25" t="s">
        <v>72</v>
      </c>
      <c r="E28" s="16"/>
      <c r="F28" s="16"/>
      <c r="G28" s="16"/>
      <c r="H28" s="16"/>
      <c r="I28" s="26">
        <v>1000</v>
      </c>
      <c r="J28" s="19">
        <f t="shared" si="34"/>
        <v>0</v>
      </c>
      <c r="K28" s="17"/>
      <c r="L28" s="101"/>
      <c r="M28" s="102"/>
      <c r="N28" s="16"/>
      <c r="O28" s="18"/>
      <c r="P28" s="18"/>
      <c r="Q28" s="18"/>
      <c r="R28" s="19">
        <f t="shared" si="35"/>
        <v>0</v>
      </c>
      <c r="S28" s="18"/>
      <c r="T28" s="18"/>
      <c r="U28" s="18"/>
      <c r="V28" s="18"/>
      <c r="W28" s="20">
        <f t="shared" si="36"/>
        <v>0</v>
      </c>
      <c r="X28" s="18"/>
      <c r="Y28" s="18"/>
      <c r="Z28" s="18"/>
      <c r="AA28" s="18"/>
      <c r="AB28" s="20">
        <f t="shared" si="37"/>
        <v>0</v>
      </c>
      <c r="AC28" s="18"/>
      <c r="AD28" s="18"/>
      <c r="AE28" s="18"/>
      <c r="AF28" s="18"/>
      <c r="AG28" s="20">
        <f t="shared" si="38"/>
        <v>0</v>
      </c>
      <c r="AH28" s="20">
        <f t="shared" si="39"/>
        <v>0</v>
      </c>
      <c r="AI28" s="18"/>
      <c r="AJ28" s="18"/>
      <c r="AK28" s="18"/>
      <c r="AL28" s="18"/>
      <c r="AM28" s="20">
        <f t="shared" si="40"/>
        <v>0</v>
      </c>
      <c r="AN28" s="18"/>
      <c r="AO28" s="18"/>
      <c r="AP28" s="18"/>
      <c r="AQ28" s="18"/>
      <c r="AR28" s="20">
        <f t="shared" si="41"/>
        <v>0</v>
      </c>
      <c r="AS28" s="18"/>
      <c r="AT28" s="18"/>
      <c r="AU28" s="18"/>
      <c r="AV28" s="18"/>
      <c r="AW28" s="20">
        <f t="shared" si="42"/>
        <v>0</v>
      </c>
      <c r="AX28" s="18"/>
      <c r="AY28" s="18"/>
      <c r="AZ28" s="18"/>
      <c r="BA28" s="18"/>
      <c r="BB28" s="20">
        <f t="shared" si="43"/>
        <v>0</v>
      </c>
      <c r="BC28" s="18"/>
      <c r="BD28" s="18"/>
      <c r="BE28" s="18"/>
      <c r="BF28" s="18"/>
      <c r="BG28" s="20">
        <f t="shared" si="44"/>
        <v>0</v>
      </c>
      <c r="BH28" s="18"/>
      <c r="BI28" s="18"/>
      <c r="BJ28" s="18"/>
      <c r="BK28" s="18"/>
      <c r="BL28" s="20">
        <f t="shared" si="45"/>
        <v>0</v>
      </c>
      <c r="BM28" s="20">
        <f t="shared" si="11"/>
        <v>0</v>
      </c>
      <c r="BN28" s="18"/>
      <c r="BO28" s="18"/>
      <c r="BP28" s="18"/>
      <c r="BQ28" s="18"/>
      <c r="BR28" s="20">
        <f t="shared" si="46"/>
        <v>0</v>
      </c>
      <c r="BS28" s="18"/>
      <c r="BT28" s="18"/>
      <c r="BU28" s="18"/>
      <c r="BV28" s="18"/>
      <c r="BW28" s="20">
        <f t="shared" si="47"/>
        <v>0</v>
      </c>
      <c r="BX28" s="18"/>
      <c r="BY28" s="18"/>
      <c r="BZ28" s="18"/>
      <c r="CA28" s="18"/>
      <c r="CB28" s="20">
        <f t="shared" si="48"/>
        <v>0</v>
      </c>
      <c r="CC28" s="18"/>
      <c r="CD28" s="18"/>
      <c r="CE28" s="18"/>
      <c r="CF28" s="18"/>
      <c r="CG28" s="20">
        <f t="shared" si="49"/>
        <v>0</v>
      </c>
      <c r="CH28" s="18"/>
      <c r="CI28" s="18"/>
      <c r="CJ28" s="18"/>
      <c r="CK28" s="18"/>
      <c r="CL28" s="20">
        <f t="shared" si="50"/>
        <v>0</v>
      </c>
      <c r="CM28" s="18"/>
      <c r="CN28" s="18"/>
      <c r="CO28" s="18"/>
      <c r="CP28" s="18"/>
      <c r="CQ28" s="20">
        <f t="shared" si="51"/>
        <v>0</v>
      </c>
      <c r="CR28" s="21">
        <f t="shared" si="33"/>
        <v>0</v>
      </c>
      <c r="CS28" s="21">
        <f t="shared" si="33"/>
        <v>0</v>
      </c>
      <c r="CT28" s="21">
        <f t="shared" si="33"/>
        <v>0</v>
      </c>
      <c r="CU28" s="21">
        <f t="shared" si="33"/>
        <v>0</v>
      </c>
      <c r="CV28" s="21">
        <f t="shared" si="19"/>
        <v>0</v>
      </c>
      <c r="CW28" s="22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</row>
    <row r="29" spans="1:117" ht="43.55" customHeight="1" x14ac:dyDescent="0.3">
      <c r="A29" s="58" t="s">
        <v>84</v>
      </c>
      <c r="B29" s="16"/>
      <c r="C29" s="16"/>
      <c r="D29" s="16"/>
      <c r="E29" s="32"/>
      <c r="F29" s="32"/>
      <c r="G29" s="32"/>
      <c r="H29" s="32"/>
      <c r="I29" s="69">
        <f>I30+I31+I32</f>
        <v>10000</v>
      </c>
      <c r="J29" s="56">
        <f>J30+J32</f>
        <v>12980</v>
      </c>
      <c r="K29" s="28" t="s">
        <v>51</v>
      </c>
      <c r="L29" s="101"/>
      <c r="M29" s="102"/>
      <c r="N29" s="29"/>
      <c r="O29" s="29"/>
      <c r="P29" s="29"/>
      <c r="Q29" s="29"/>
      <c r="R29" s="19">
        <f t="shared" si="35"/>
        <v>0</v>
      </c>
      <c r="S29" s="29"/>
      <c r="T29" s="29"/>
      <c r="U29" s="29"/>
      <c r="V29" s="29"/>
      <c r="W29" s="20">
        <f t="shared" si="36"/>
        <v>0</v>
      </c>
      <c r="X29" s="29"/>
      <c r="Y29" s="29"/>
      <c r="Z29" s="29"/>
      <c r="AA29" s="29"/>
      <c r="AB29" s="20">
        <f t="shared" si="37"/>
        <v>0</v>
      </c>
      <c r="AC29" s="29"/>
      <c r="AD29" s="29"/>
      <c r="AE29" s="29"/>
      <c r="AF29" s="29"/>
      <c r="AG29" s="20">
        <f t="shared" si="38"/>
        <v>0</v>
      </c>
      <c r="AH29" s="20">
        <f t="shared" si="39"/>
        <v>0</v>
      </c>
      <c r="AI29" s="29"/>
      <c r="AJ29" s="29"/>
      <c r="AK29" s="29"/>
      <c r="AL29" s="29"/>
      <c r="AM29" s="20">
        <f t="shared" si="40"/>
        <v>0</v>
      </c>
      <c r="AN29" s="29"/>
      <c r="AO29" s="29"/>
      <c r="AP29" s="29"/>
      <c r="AQ29" s="29"/>
      <c r="AR29" s="20">
        <f t="shared" si="41"/>
        <v>0</v>
      </c>
      <c r="AS29" s="29"/>
      <c r="AT29" s="29"/>
      <c r="AU29" s="29"/>
      <c r="AV29" s="29"/>
      <c r="AW29" s="20">
        <f t="shared" si="42"/>
        <v>0</v>
      </c>
      <c r="AX29" s="29"/>
      <c r="AY29" s="29">
        <f>AY30+AY32</f>
        <v>2100</v>
      </c>
      <c r="AZ29" s="29"/>
      <c r="BA29" s="29"/>
      <c r="BB29" s="20">
        <f t="shared" si="43"/>
        <v>2100</v>
      </c>
      <c r="BC29" s="29"/>
      <c r="BD29" s="29">
        <f>BD30+BD32</f>
        <v>2100</v>
      </c>
      <c r="BE29" s="29"/>
      <c r="BF29" s="29"/>
      <c r="BG29" s="20">
        <f t="shared" si="44"/>
        <v>2100</v>
      </c>
      <c r="BH29" s="61">
        <f>BH30+BH32</f>
        <v>600</v>
      </c>
      <c r="BI29" s="61">
        <f>BI30</f>
        <v>1580</v>
      </c>
      <c r="BJ29" s="61"/>
      <c r="BK29" s="29"/>
      <c r="BL29" s="20">
        <f t="shared" si="45"/>
        <v>2180</v>
      </c>
      <c r="BM29" s="20">
        <f t="shared" si="11"/>
        <v>6380</v>
      </c>
      <c r="BN29" s="29"/>
      <c r="BO29" s="29">
        <f>BO30+BO31+BO32</f>
        <v>2100</v>
      </c>
      <c r="BP29" s="29"/>
      <c r="BQ29" s="29"/>
      <c r="BR29" s="20">
        <f t="shared" si="46"/>
        <v>2100</v>
      </c>
      <c r="BS29" s="29"/>
      <c r="BT29" s="29">
        <f>BT30</f>
        <v>1500</v>
      </c>
      <c r="BU29" s="29"/>
      <c r="BV29" s="29"/>
      <c r="BW29" s="20">
        <f t="shared" si="47"/>
        <v>1500</v>
      </c>
      <c r="BX29" s="29"/>
      <c r="BY29" s="29">
        <f>BY30+BY31+BY32</f>
        <v>3000</v>
      </c>
      <c r="BZ29" s="29"/>
      <c r="CA29" s="29"/>
      <c r="CB29" s="20">
        <f t="shared" si="48"/>
        <v>3000</v>
      </c>
      <c r="CC29" s="29"/>
      <c r="CD29" s="29"/>
      <c r="CE29" s="29"/>
      <c r="CF29" s="29"/>
      <c r="CG29" s="20">
        <f t="shared" si="49"/>
        <v>0</v>
      </c>
      <c r="CH29" s="29"/>
      <c r="CI29" s="29"/>
      <c r="CJ29" s="29"/>
      <c r="CK29" s="29"/>
      <c r="CL29" s="20">
        <f t="shared" si="50"/>
        <v>0</v>
      </c>
      <c r="CM29" s="29"/>
      <c r="CN29" s="29"/>
      <c r="CO29" s="29"/>
      <c r="CP29" s="29"/>
      <c r="CQ29" s="20">
        <f t="shared" si="51"/>
        <v>0</v>
      </c>
      <c r="CR29" s="21">
        <f t="shared" si="33"/>
        <v>600</v>
      </c>
      <c r="CS29" s="21">
        <f>CS30+CS32</f>
        <v>12380</v>
      </c>
      <c r="CT29" s="21">
        <f t="shared" si="33"/>
        <v>0</v>
      </c>
      <c r="CU29" s="21">
        <f t="shared" si="33"/>
        <v>0</v>
      </c>
      <c r="CV29" s="21">
        <f t="shared" si="19"/>
        <v>12980</v>
      </c>
      <c r="CW29" s="91" t="s">
        <v>101</v>
      </c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</row>
    <row r="30" spans="1:117" ht="38.299999999999997" customHeight="1" x14ac:dyDescent="0.25">
      <c r="A30" s="53" t="s">
        <v>85</v>
      </c>
      <c r="B30" s="23"/>
      <c r="C30" s="24" t="s">
        <v>94</v>
      </c>
      <c r="D30" s="25" t="s">
        <v>72</v>
      </c>
      <c r="E30" s="16">
        <f>CR30</f>
        <v>0</v>
      </c>
      <c r="F30" s="16">
        <f>CS30</f>
        <v>9080</v>
      </c>
      <c r="G30" s="16"/>
      <c r="H30" s="16"/>
      <c r="I30" s="26">
        <v>5000</v>
      </c>
      <c r="J30" s="19">
        <f t="shared" si="34"/>
        <v>9080</v>
      </c>
      <c r="K30" s="17"/>
      <c r="L30" s="101"/>
      <c r="M30" s="102"/>
      <c r="N30" s="16"/>
      <c r="O30" s="18"/>
      <c r="P30" s="18"/>
      <c r="Q30" s="18"/>
      <c r="R30" s="19">
        <f t="shared" si="35"/>
        <v>0</v>
      </c>
      <c r="S30" s="18"/>
      <c r="T30" s="18"/>
      <c r="U30" s="18"/>
      <c r="V30" s="18"/>
      <c r="W30" s="20">
        <f t="shared" si="36"/>
        <v>0</v>
      </c>
      <c r="X30" s="18"/>
      <c r="Y30" s="18"/>
      <c r="Z30" s="18"/>
      <c r="AA30" s="18"/>
      <c r="AB30" s="20">
        <f t="shared" si="37"/>
        <v>0</v>
      </c>
      <c r="AC30" s="18"/>
      <c r="AD30" s="18"/>
      <c r="AE30" s="18"/>
      <c r="AF30" s="18"/>
      <c r="AG30" s="20">
        <f t="shared" si="38"/>
        <v>0</v>
      </c>
      <c r="AH30" s="20">
        <f t="shared" si="39"/>
        <v>0</v>
      </c>
      <c r="AI30" s="18"/>
      <c r="AJ30" s="18"/>
      <c r="AK30" s="18"/>
      <c r="AL30" s="18"/>
      <c r="AM30" s="20">
        <f t="shared" si="40"/>
        <v>0</v>
      </c>
      <c r="AN30" s="18"/>
      <c r="AO30" s="18"/>
      <c r="AP30" s="18"/>
      <c r="AQ30" s="18"/>
      <c r="AR30" s="20">
        <f t="shared" si="41"/>
        <v>0</v>
      </c>
      <c r="AS30" s="18"/>
      <c r="AT30" s="18"/>
      <c r="AU30" s="18"/>
      <c r="AV30" s="18"/>
      <c r="AW30" s="20">
        <f t="shared" si="42"/>
        <v>0</v>
      </c>
      <c r="AX30" s="18">
        <v>0</v>
      </c>
      <c r="AY30" s="18">
        <v>1500</v>
      </c>
      <c r="AZ30" s="18"/>
      <c r="BA30" s="18"/>
      <c r="BB30" s="20">
        <f t="shared" si="43"/>
        <v>1500</v>
      </c>
      <c r="BC30" s="18">
        <v>0</v>
      </c>
      <c r="BD30" s="18">
        <v>1500</v>
      </c>
      <c r="BE30" s="18"/>
      <c r="BF30" s="18"/>
      <c r="BG30" s="20">
        <f t="shared" si="44"/>
        <v>1500</v>
      </c>
      <c r="BH30" s="67">
        <v>0</v>
      </c>
      <c r="BI30" s="67">
        <v>1580</v>
      </c>
      <c r="BJ30" s="67"/>
      <c r="BK30" s="18"/>
      <c r="BL30" s="20">
        <f t="shared" si="45"/>
        <v>1580</v>
      </c>
      <c r="BM30" s="20">
        <f t="shared" si="11"/>
        <v>4580</v>
      </c>
      <c r="BN30" s="18"/>
      <c r="BO30" s="67">
        <v>1500</v>
      </c>
      <c r="BP30" s="67"/>
      <c r="BQ30" s="18"/>
      <c r="BR30" s="20">
        <f t="shared" si="46"/>
        <v>1500</v>
      </c>
      <c r="BS30" s="18"/>
      <c r="BT30" s="18">
        <v>1500</v>
      </c>
      <c r="BU30" s="18"/>
      <c r="BV30" s="18"/>
      <c r="BW30" s="20">
        <f t="shared" si="47"/>
        <v>1500</v>
      </c>
      <c r="BX30" s="18"/>
      <c r="BY30" s="18">
        <v>1500</v>
      </c>
      <c r="BZ30" s="18"/>
      <c r="CA30" s="18"/>
      <c r="CB30" s="20">
        <f t="shared" si="48"/>
        <v>1500</v>
      </c>
      <c r="CC30" s="18"/>
      <c r="CD30" s="18"/>
      <c r="CE30" s="18"/>
      <c r="CF30" s="18"/>
      <c r="CG30" s="20">
        <f t="shared" si="49"/>
        <v>0</v>
      </c>
      <c r="CH30" s="18"/>
      <c r="CI30" s="18"/>
      <c r="CJ30" s="18"/>
      <c r="CK30" s="18"/>
      <c r="CL30" s="20">
        <f t="shared" si="50"/>
        <v>0</v>
      </c>
      <c r="CM30" s="18"/>
      <c r="CN30" s="18"/>
      <c r="CO30" s="18"/>
      <c r="CP30" s="18"/>
      <c r="CQ30" s="20">
        <f t="shared" si="51"/>
        <v>0</v>
      </c>
      <c r="CR30" s="21">
        <f t="shared" si="33"/>
        <v>0</v>
      </c>
      <c r="CS30" s="21">
        <f t="shared" si="33"/>
        <v>9080</v>
      </c>
      <c r="CT30" s="21">
        <f t="shared" si="33"/>
        <v>0</v>
      </c>
      <c r="CU30" s="21">
        <f t="shared" si="33"/>
        <v>0</v>
      </c>
      <c r="CV30" s="21">
        <f t="shared" si="19"/>
        <v>9080</v>
      </c>
      <c r="CW30" s="22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</row>
    <row r="31" spans="1:117" ht="33.049999999999997" customHeight="1" x14ac:dyDescent="0.25">
      <c r="A31" s="53" t="s">
        <v>86</v>
      </c>
      <c r="B31" s="23"/>
      <c r="C31" s="24" t="s">
        <v>94</v>
      </c>
      <c r="D31" s="25" t="s">
        <v>72</v>
      </c>
      <c r="E31" s="16"/>
      <c r="F31" s="16"/>
      <c r="G31" s="16"/>
      <c r="H31" s="16"/>
      <c r="I31" s="26">
        <v>1000</v>
      </c>
      <c r="J31" s="19">
        <f t="shared" si="34"/>
        <v>0</v>
      </c>
      <c r="K31" s="17"/>
      <c r="L31" s="101"/>
      <c r="M31" s="102"/>
      <c r="N31" s="16"/>
      <c r="O31" s="18"/>
      <c r="P31" s="18"/>
      <c r="Q31" s="18"/>
      <c r="R31" s="19">
        <f t="shared" si="35"/>
        <v>0</v>
      </c>
      <c r="S31" s="18"/>
      <c r="T31" s="18"/>
      <c r="U31" s="18"/>
      <c r="V31" s="18"/>
      <c r="W31" s="20">
        <f t="shared" si="36"/>
        <v>0</v>
      </c>
      <c r="X31" s="18"/>
      <c r="Y31" s="18"/>
      <c r="Z31" s="18"/>
      <c r="AA31" s="18"/>
      <c r="AB31" s="20">
        <f t="shared" si="37"/>
        <v>0</v>
      </c>
      <c r="AC31" s="18"/>
      <c r="AD31" s="18"/>
      <c r="AE31" s="18"/>
      <c r="AF31" s="18"/>
      <c r="AG31" s="20">
        <f t="shared" si="38"/>
        <v>0</v>
      </c>
      <c r="AH31" s="20">
        <f t="shared" si="39"/>
        <v>0</v>
      </c>
      <c r="AI31" s="18"/>
      <c r="AJ31" s="18"/>
      <c r="AK31" s="18"/>
      <c r="AL31" s="18"/>
      <c r="AM31" s="20">
        <f t="shared" si="40"/>
        <v>0</v>
      </c>
      <c r="AN31" s="18"/>
      <c r="AO31" s="18"/>
      <c r="AP31" s="18"/>
      <c r="AQ31" s="18"/>
      <c r="AR31" s="20">
        <f t="shared" si="41"/>
        <v>0</v>
      </c>
      <c r="AS31" s="18"/>
      <c r="AT31" s="18"/>
      <c r="AU31" s="18"/>
      <c r="AV31" s="18"/>
      <c r="AW31" s="20">
        <f t="shared" si="42"/>
        <v>0</v>
      </c>
      <c r="AX31" s="18"/>
      <c r="AY31" s="18"/>
      <c r="AZ31" s="18"/>
      <c r="BA31" s="18"/>
      <c r="BB31" s="20">
        <f t="shared" si="43"/>
        <v>0</v>
      </c>
      <c r="BC31" s="18"/>
      <c r="BD31" s="18"/>
      <c r="BE31" s="18"/>
      <c r="BF31" s="18"/>
      <c r="BG31" s="20">
        <f t="shared" si="44"/>
        <v>0</v>
      </c>
      <c r="BH31" s="67"/>
      <c r="BI31" s="67"/>
      <c r="BJ31" s="67"/>
      <c r="BK31" s="18"/>
      <c r="BL31" s="20">
        <f t="shared" si="45"/>
        <v>0</v>
      </c>
      <c r="BM31" s="20">
        <f t="shared" si="11"/>
        <v>0</v>
      </c>
      <c r="BN31" s="18"/>
      <c r="BO31" s="67"/>
      <c r="BP31" s="67"/>
      <c r="BQ31" s="18"/>
      <c r="BR31" s="20">
        <f t="shared" si="46"/>
        <v>0</v>
      </c>
      <c r="BS31" s="18"/>
      <c r="BT31" s="18"/>
      <c r="BU31" s="18"/>
      <c r="BV31" s="18"/>
      <c r="BW31" s="20">
        <f t="shared" si="47"/>
        <v>0</v>
      </c>
      <c r="BX31" s="18"/>
      <c r="BY31" s="18"/>
      <c r="BZ31" s="18"/>
      <c r="CA31" s="18"/>
      <c r="CB31" s="20">
        <f t="shared" si="48"/>
        <v>0</v>
      </c>
      <c r="CC31" s="18"/>
      <c r="CD31" s="18"/>
      <c r="CE31" s="18"/>
      <c r="CF31" s="18"/>
      <c r="CG31" s="20">
        <f t="shared" si="49"/>
        <v>0</v>
      </c>
      <c r="CH31" s="18"/>
      <c r="CI31" s="18"/>
      <c r="CJ31" s="18"/>
      <c r="CK31" s="18"/>
      <c r="CL31" s="20">
        <f t="shared" si="50"/>
        <v>0</v>
      </c>
      <c r="CM31" s="18"/>
      <c r="CN31" s="18"/>
      <c r="CO31" s="18"/>
      <c r="CP31" s="18"/>
      <c r="CQ31" s="20">
        <f t="shared" si="51"/>
        <v>0</v>
      </c>
      <c r="CR31" s="21">
        <f t="shared" si="33"/>
        <v>0</v>
      </c>
      <c r="CS31" s="21">
        <f t="shared" si="33"/>
        <v>0</v>
      </c>
      <c r="CT31" s="21">
        <f t="shared" si="33"/>
        <v>0</v>
      </c>
      <c r="CU31" s="21">
        <f t="shared" si="33"/>
        <v>0</v>
      </c>
      <c r="CV31" s="21">
        <f t="shared" si="19"/>
        <v>0</v>
      </c>
      <c r="CW31" s="22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</row>
    <row r="32" spans="1:117" ht="37.5" customHeight="1" x14ac:dyDescent="0.25">
      <c r="A32" s="53" t="s">
        <v>87</v>
      </c>
      <c r="B32" s="23"/>
      <c r="C32" s="24" t="s">
        <v>94</v>
      </c>
      <c r="D32" s="25" t="s">
        <v>72</v>
      </c>
      <c r="E32" s="16">
        <f>CR32</f>
        <v>600</v>
      </c>
      <c r="F32" s="16">
        <f>CS32</f>
        <v>3300</v>
      </c>
      <c r="G32" s="16"/>
      <c r="H32" s="16"/>
      <c r="I32" s="26">
        <v>4000</v>
      </c>
      <c r="J32" s="19">
        <f t="shared" si="34"/>
        <v>3900</v>
      </c>
      <c r="K32" s="17"/>
      <c r="L32" s="101"/>
      <c r="M32" s="102"/>
      <c r="N32" s="16"/>
      <c r="O32" s="18"/>
      <c r="P32" s="18"/>
      <c r="Q32" s="18"/>
      <c r="R32" s="19">
        <f t="shared" si="35"/>
        <v>0</v>
      </c>
      <c r="S32" s="18"/>
      <c r="T32" s="18"/>
      <c r="U32" s="18"/>
      <c r="V32" s="18"/>
      <c r="W32" s="20">
        <f t="shared" si="36"/>
        <v>0</v>
      </c>
      <c r="X32" s="18"/>
      <c r="Y32" s="18"/>
      <c r="Z32" s="18"/>
      <c r="AA32" s="18"/>
      <c r="AB32" s="20">
        <f t="shared" si="37"/>
        <v>0</v>
      </c>
      <c r="AC32" s="18"/>
      <c r="AD32" s="18"/>
      <c r="AE32" s="18"/>
      <c r="AF32" s="18"/>
      <c r="AG32" s="20">
        <f t="shared" si="38"/>
        <v>0</v>
      </c>
      <c r="AH32" s="20">
        <f t="shared" si="39"/>
        <v>0</v>
      </c>
      <c r="AI32" s="18"/>
      <c r="AJ32" s="18"/>
      <c r="AK32" s="18"/>
      <c r="AL32" s="18"/>
      <c r="AM32" s="20">
        <f t="shared" si="40"/>
        <v>0</v>
      </c>
      <c r="AN32" s="18"/>
      <c r="AO32" s="18"/>
      <c r="AP32" s="18"/>
      <c r="AQ32" s="18"/>
      <c r="AR32" s="20">
        <f t="shared" si="41"/>
        <v>0</v>
      </c>
      <c r="AS32" s="18"/>
      <c r="AT32" s="18"/>
      <c r="AU32" s="18"/>
      <c r="AV32" s="18"/>
      <c r="AW32" s="20">
        <f t="shared" si="42"/>
        <v>0</v>
      </c>
      <c r="AX32" s="18"/>
      <c r="AY32" s="18">
        <v>600</v>
      </c>
      <c r="AZ32" s="18"/>
      <c r="BA32" s="18"/>
      <c r="BB32" s="20">
        <f t="shared" si="43"/>
        <v>600</v>
      </c>
      <c r="BC32" s="18"/>
      <c r="BD32" s="18">
        <v>600</v>
      </c>
      <c r="BE32" s="18"/>
      <c r="BF32" s="18"/>
      <c r="BG32" s="20">
        <f t="shared" si="44"/>
        <v>600</v>
      </c>
      <c r="BH32" s="67">
        <f>600</f>
        <v>600</v>
      </c>
      <c r="BI32" s="67"/>
      <c r="BJ32" s="67"/>
      <c r="BK32" s="18"/>
      <c r="BL32" s="20">
        <f t="shared" si="45"/>
        <v>600</v>
      </c>
      <c r="BM32" s="20">
        <f t="shared" si="11"/>
        <v>1800</v>
      </c>
      <c r="BN32" s="18"/>
      <c r="BO32" s="67">
        <v>600</v>
      </c>
      <c r="BP32" s="67"/>
      <c r="BQ32" s="18"/>
      <c r="BR32" s="20">
        <f t="shared" si="46"/>
        <v>600</v>
      </c>
      <c r="BS32" s="18"/>
      <c r="BT32" s="18"/>
      <c r="BU32" s="18"/>
      <c r="BV32" s="18"/>
      <c r="BW32" s="20">
        <f t="shared" si="47"/>
        <v>0</v>
      </c>
      <c r="BX32" s="18"/>
      <c r="BY32" s="18">
        <f>1500</f>
        <v>1500</v>
      </c>
      <c r="BZ32" s="18"/>
      <c r="CA32" s="18"/>
      <c r="CB32" s="20">
        <f t="shared" si="48"/>
        <v>1500</v>
      </c>
      <c r="CC32" s="18"/>
      <c r="CD32" s="18"/>
      <c r="CE32" s="18"/>
      <c r="CF32" s="18"/>
      <c r="CG32" s="20">
        <f t="shared" si="49"/>
        <v>0</v>
      </c>
      <c r="CH32" s="18"/>
      <c r="CI32" s="18"/>
      <c r="CJ32" s="18"/>
      <c r="CK32" s="18"/>
      <c r="CL32" s="20">
        <f t="shared" si="50"/>
        <v>0</v>
      </c>
      <c r="CM32" s="18"/>
      <c r="CN32" s="18"/>
      <c r="CO32" s="18"/>
      <c r="CP32" s="18"/>
      <c r="CQ32" s="20">
        <f t="shared" si="51"/>
        <v>0</v>
      </c>
      <c r="CR32" s="21">
        <f t="shared" si="33"/>
        <v>600</v>
      </c>
      <c r="CS32" s="21">
        <f t="shared" si="33"/>
        <v>3300</v>
      </c>
      <c r="CT32" s="21">
        <f t="shared" si="33"/>
        <v>0</v>
      </c>
      <c r="CU32" s="21">
        <f t="shared" si="33"/>
        <v>0</v>
      </c>
      <c r="CV32" s="21">
        <f t="shared" si="19"/>
        <v>3900</v>
      </c>
      <c r="CW32" s="22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</row>
    <row r="33" spans="1:117" ht="54" customHeight="1" x14ac:dyDescent="0.3">
      <c r="A33" s="58" t="s">
        <v>88</v>
      </c>
      <c r="B33" s="16"/>
      <c r="C33" s="16"/>
      <c r="D33" s="16"/>
      <c r="E33" s="32">
        <v>0</v>
      </c>
      <c r="F33" s="32">
        <v>0</v>
      </c>
      <c r="G33" s="32"/>
      <c r="H33" s="32"/>
      <c r="I33" s="69">
        <f>I34</f>
        <v>5000</v>
      </c>
      <c r="J33" s="60">
        <f>J34+J35+AH33</f>
        <v>4575</v>
      </c>
      <c r="K33" s="28" t="s">
        <v>100</v>
      </c>
      <c r="L33" s="101"/>
      <c r="M33" s="102"/>
      <c r="N33" s="33">
        <v>1100</v>
      </c>
      <c r="O33" s="33"/>
      <c r="P33" s="33"/>
      <c r="Q33" s="33"/>
      <c r="R33" s="19">
        <f t="shared" si="35"/>
        <v>1100</v>
      </c>
      <c r="S33" s="33"/>
      <c r="T33" s="33">
        <v>150</v>
      </c>
      <c r="U33" s="33"/>
      <c r="V33" s="33"/>
      <c r="W33" s="20">
        <f t="shared" si="36"/>
        <v>150</v>
      </c>
      <c r="X33" s="33">
        <v>0</v>
      </c>
      <c r="Y33" s="33"/>
      <c r="Z33" s="33"/>
      <c r="AA33" s="33"/>
      <c r="AB33" s="20">
        <f t="shared" si="37"/>
        <v>0</v>
      </c>
      <c r="AC33" s="33"/>
      <c r="AD33" s="33"/>
      <c r="AE33" s="33"/>
      <c r="AF33" s="33"/>
      <c r="AG33" s="20">
        <f t="shared" si="38"/>
        <v>0</v>
      </c>
      <c r="AH33" s="20">
        <f t="shared" si="39"/>
        <v>1250</v>
      </c>
      <c r="AI33" s="33"/>
      <c r="AJ33" s="33"/>
      <c r="AK33" s="33"/>
      <c r="AL33" s="33"/>
      <c r="AM33" s="20">
        <f t="shared" si="40"/>
        <v>0</v>
      </c>
      <c r="AN33" s="33"/>
      <c r="AO33" s="33"/>
      <c r="AP33" s="33"/>
      <c r="AQ33" s="33"/>
      <c r="AR33" s="20">
        <f t="shared" si="41"/>
        <v>0</v>
      </c>
      <c r="AS33" s="33"/>
      <c r="AT33" s="33"/>
      <c r="AU33" s="33"/>
      <c r="AV33" s="33"/>
      <c r="AW33" s="20">
        <f t="shared" si="42"/>
        <v>0</v>
      </c>
      <c r="AX33" s="33"/>
      <c r="AY33" s="33"/>
      <c r="AZ33" s="33"/>
      <c r="BA33" s="33"/>
      <c r="BB33" s="20">
        <f t="shared" si="43"/>
        <v>0</v>
      </c>
      <c r="BC33" s="33"/>
      <c r="BD33" s="33"/>
      <c r="BE33" s="33"/>
      <c r="BF33" s="33"/>
      <c r="BG33" s="20">
        <f t="shared" si="44"/>
        <v>0</v>
      </c>
      <c r="BH33" s="68"/>
      <c r="BI33" s="68">
        <f>BI34</f>
        <v>800</v>
      </c>
      <c r="BJ33" s="68"/>
      <c r="BK33" s="33"/>
      <c r="BL33" s="20">
        <f t="shared" si="45"/>
        <v>800</v>
      </c>
      <c r="BM33" s="20">
        <f t="shared" si="11"/>
        <v>800</v>
      </c>
      <c r="BN33" s="33"/>
      <c r="BO33" s="80">
        <f>BO34</f>
        <v>800</v>
      </c>
      <c r="BP33" s="80"/>
      <c r="BQ33" s="33"/>
      <c r="BR33" s="20">
        <f t="shared" si="46"/>
        <v>800</v>
      </c>
      <c r="BS33" s="33"/>
      <c r="BT33" s="33">
        <f>BT34</f>
        <v>800</v>
      </c>
      <c r="BU33" s="33"/>
      <c r="BV33" s="33"/>
      <c r="BW33" s="20">
        <f t="shared" si="47"/>
        <v>800</v>
      </c>
      <c r="BX33" s="33">
        <f>BX35</f>
        <v>125</v>
      </c>
      <c r="BY33" s="33">
        <f>BY34</f>
        <v>800</v>
      </c>
      <c r="BZ33" s="33"/>
      <c r="CA33" s="33"/>
      <c r="CB33" s="20">
        <f t="shared" si="48"/>
        <v>925</v>
      </c>
      <c r="CC33" s="33"/>
      <c r="CD33" s="33"/>
      <c r="CE33" s="33"/>
      <c r="CF33" s="33"/>
      <c r="CG33" s="20">
        <f t="shared" si="49"/>
        <v>0</v>
      </c>
      <c r="CH33" s="33"/>
      <c r="CI33" s="33"/>
      <c r="CJ33" s="33"/>
      <c r="CK33" s="33"/>
      <c r="CL33" s="20">
        <f t="shared" si="50"/>
        <v>0</v>
      </c>
      <c r="CM33" s="33"/>
      <c r="CN33" s="33"/>
      <c r="CO33" s="33"/>
      <c r="CP33" s="33"/>
      <c r="CQ33" s="20">
        <f t="shared" si="51"/>
        <v>0</v>
      </c>
      <c r="CR33" s="21">
        <f>CR34+CR35</f>
        <v>1375</v>
      </c>
      <c r="CS33" s="21">
        <f>CS34</f>
        <v>3200</v>
      </c>
      <c r="CT33" s="21">
        <f t="shared" si="33"/>
        <v>0</v>
      </c>
      <c r="CU33" s="21">
        <f t="shared" si="33"/>
        <v>0</v>
      </c>
      <c r="CV33" s="21">
        <f t="shared" si="19"/>
        <v>4575</v>
      </c>
      <c r="CW33" s="91" t="s">
        <v>101</v>
      </c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</row>
    <row r="34" spans="1:117" ht="20.3" customHeight="1" x14ac:dyDescent="0.25">
      <c r="A34" s="53" t="s">
        <v>89</v>
      </c>
      <c r="B34" s="23" t="s">
        <v>94</v>
      </c>
      <c r="C34" s="24"/>
      <c r="D34" s="25" t="s">
        <v>72</v>
      </c>
      <c r="E34" s="16">
        <v>0</v>
      </c>
      <c r="F34" s="16">
        <v>3200</v>
      </c>
      <c r="G34" s="16"/>
      <c r="H34" s="16"/>
      <c r="I34" s="26">
        <v>5000</v>
      </c>
      <c r="J34" s="19">
        <f t="shared" si="34"/>
        <v>3200</v>
      </c>
      <c r="K34" s="17"/>
      <c r="L34" s="101"/>
      <c r="M34" s="102"/>
      <c r="N34" s="16"/>
      <c r="O34" s="18"/>
      <c r="P34" s="18"/>
      <c r="Q34" s="18"/>
      <c r="R34" s="19">
        <f t="shared" si="35"/>
        <v>0</v>
      </c>
      <c r="S34" s="18"/>
      <c r="T34" s="18"/>
      <c r="U34" s="18"/>
      <c r="V34" s="18"/>
      <c r="W34" s="20">
        <f t="shared" si="36"/>
        <v>0</v>
      </c>
      <c r="X34" s="18"/>
      <c r="Y34" s="18"/>
      <c r="Z34" s="18"/>
      <c r="AA34" s="18"/>
      <c r="AB34" s="20">
        <f t="shared" si="37"/>
        <v>0</v>
      </c>
      <c r="AC34" s="18"/>
      <c r="AD34" s="18"/>
      <c r="AE34" s="18"/>
      <c r="AF34" s="18"/>
      <c r="AG34" s="20">
        <f t="shared" si="38"/>
        <v>0</v>
      </c>
      <c r="AH34" s="20">
        <f t="shared" si="39"/>
        <v>0</v>
      </c>
      <c r="AI34" s="18"/>
      <c r="AJ34" s="18"/>
      <c r="AK34" s="18"/>
      <c r="AL34" s="18"/>
      <c r="AM34" s="20">
        <f t="shared" si="40"/>
        <v>0</v>
      </c>
      <c r="AN34" s="18"/>
      <c r="AO34" s="18"/>
      <c r="AP34" s="18"/>
      <c r="AQ34" s="18"/>
      <c r="AR34" s="20">
        <f t="shared" si="41"/>
        <v>0</v>
      </c>
      <c r="AS34" s="18"/>
      <c r="AT34" s="18"/>
      <c r="AU34" s="18"/>
      <c r="AV34" s="18"/>
      <c r="AW34" s="20">
        <f t="shared" si="42"/>
        <v>0</v>
      </c>
      <c r="AX34" s="18"/>
      <c r="AY34" s="18"/>
      <c r="AZ34" s="18"/>
      <c r="BA34" s="18"/>
      <c r="BB34" s="20">
        <f t="shared" si="43"/>
        <v>0</v>
      </c>
      <c r="BC34" s="18"/>
      <c r="BD34" s="18"/>
      <c r="BE34" s="18"/>
      <c r="BF34" s="18"/>
      <c r="BG34" s="20">
        <f t="shared" si="44"/>
        <v>0</v>
      </c>
      <c r="BH34" s="67">
        <v>0</v>
      </c>
      <c r="BI34" s="67">
        <v>800</v>
      </c>
      <c r="BJ34" s="67"/>
      <c r="BK34" s="18"/>
      <c r="BL34" s="20">
        <f t="shared" si="45"/>
        <v>800</v>
      </c>
      <c r="BM34" s="20">
        <f t="shared" si="11"/>
        <v>800</v>
      </c>
      <c r="BN34" s="18"/>
      <c r="BO34" s="67">
        <v>800</v>
      </c>
      <c r="BP34" s="67"/>
      <c r="BQ34" s="18"/>
      <c r="BR34" s="20">
        <f t="shared" si="46"/>
        <v>800</v>
      </c>
      <c r="BS34" s="18">
        <v>0</v>
      </c>
      <c r="BT34" s="18">
        <v>800</v>
      </c>
      <c r="BU34" s="18"/>
      <c r="BV34" s="18"/>
      <c r="BW34" s="20">
        <f t="shared" si="47"/>
        <v>800</v>
      </c>
      <c r="BX34" s="18"/>
      <c r="BY34" s="18">
        <v>800</v>
      </c>
      <c r="BZ34" s="18"/>
      <c r="CA34" s="18"/>
      <c r="CB34" s="20">
        <f t="shared" si="48"/>
        <v>800</v>
      </c>
      <c r="CC34" s="18"/>
      <c r="CD34" s="18"/>
      <c r="CE34" s="18"/>
      <c r="CF34" s="18"/>
      <c r="CG34" s="20">
        <f t="shared" si="49"/>
        <v>0</v>
      </c>
      <c r="CH34" s="18"/>
      <c r="CI34" s="18"/>
      <c r="CJ34" s="18"/>
      <c r="CK34" s="18"/>
      <c r="CL34" s="20">
        <f t="shared" si="50"/>
        <v>0</v>
      </c>
      <c r="CM34" s="18"/>
      <c r="CN34" s="18"/>
      <c r="CO34" s="18"/>
      <c r="CP34" s="18"/>
      <c r="CQ34" s="20">
        <f t="shared" si="51"/>
        <v>0</v>
      </c>
      <c r="CR34" s="21">
        <f>1100+150</f>
        <v>1250</v>
      </c>
      <c r="CS34" s="21">
        <f t="shared" si="33"/>
        <v>3200</v>
      </c>
      <c r="CT34" s="21">
        <f t="shared" si="33"/>
        <v>0</v>
      </c>
      <c r="CU34" s="21">
        <f t="shared" si="33"/>
        <v>0</v>
      </c>
      <c r="CV34" s="21">
        <f t="shared" si="19"/>
        <v>4450</v>
      </c>
      <c r="CW34" s="22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</row>
    <row r="35" spans="1:117" ht="16.55" customHeight="1" x14ac:dyDescent="0.25">
      <c r="A35" s="53" t="s">
        <v>90</v>
      </c>
      <c r="B35" s="23" t="s">
        <v>94</v>
      </c>
      <c r="C35" s="24"/>
      <c r="D35" s="25" t="s">
        <v>72</v>
      </c>
      <c r="E35" s="16">
        <v>125</v>
      </c>
      <c r="F35" s="16">
        <v>0</v>
      </c>
      <c r="G35" s="16"/>
      <c r="H35" s="16"/>
      <c r="I35" s="26" t="s">
        <v>37</v>
      </c>
      <c r="J35" s="19">
        <f t="shared" si="34"/>
        <v>125</v>
      </c>
      <c r="K35" s="17"/>
      <c r="L35" s="101"/>
      <c r="M35" s="102"/>
      <c r="N35" s="16"/>
      <c r="O35" s="18"/>
      <c r="P35" s="18"/>
      <c r="Q35" s="18"/>
      <c r="R35" s="19">
        <f t="shared" si="35"/>
        <v>0</v>
      </c>
      <c r="S35" s="18"/>
      <c r="T35" s="18"/>
      <c r="U35" s="18"/>
      <c r="V35" s="18"/>
      <c r="W35" s="20">
        <f t="shared" si="36"/>
        <v>0</v>
      </c>
      <c r="X35" s="18"/>
      <c r="Y35" s="18"/>
      <c r="Z35" s="18"/>
      <c r="AA35" s="18"/>
      <c r="AB35" s="20">
        <f t="shared" si="37"/>
        <v>0</v>
      </c>
      <c r="AC35" s="18"/>
      <c r="AD35" s="18"/>
      <c r="AE35" s="18"/>
      <c r="AF35" s="18"/>
      <c r="AG35" s="20">
        <f t="shared" si="38"/>
        <v>0</v>
      </c>
      <c r="AH35" s="20">
        <f t="shared" si="39"/>
        <v>0</v>
      </c>
      <c r="AI35" s="18"/>
      <c r="AJ35" s="18"/>
      <c r="AK35" s="18"/>
      <c r="AL35" s="18"/>
      <c r="AM35" s="20">
        <f t="shared" si="40"/>
        <v>0</v>
      </c>
      <c r="AN35" s="18"/>
      <c r="AO35" s="18"/>
      <c r="AP35" s="18"/>
      <c r="AQ35" s="18"/>
      <c r="AR35" s="20">
        <f t="shared" si="41"/>
        <v>0</v>
      </c>
      <c r="AS35" s="18"/>
      <c r="AT35" s="18"/>
      <c r="AU35" s="18"/>
      <c r="AV35" s="18"/>
      <c r="AW35" s="20">
        <f t="shared" si="42"/>
        <v>0</v>
      </c>
      <c r="AX35" s="18"/>
      <c r="AY35" s="18"/>
      <c r="AZ35" s="18"/>
      <c r="BA35" s="18"/>
      <c r="BB35" s="20">
        <f t="shared" si="43"/>
        <v>0</v>
      </c>
      <c r="BC35" s="18"/>
      <c r="BD35" s="18"/>
      <c r="BE35" s="18"/>
      <c r="BF35" s="18"/>
      <c r="BG35" s="20">
        <f t="shared" si="44"/>
        <v>0</v>
      </c>
      <c r="BH35" s="18"/>
      <c r="BI35" s="18"/>
      <c r="BJ35" s="18"/>
      <c r="BK35" s="18"/>
      <c r="BL35" s="20">
        <f t="shared" si="45"/>
        <v>0</v>
      </c>
      <c r="BM35" s="20">
        <f t="shared" si="11"/>
        <v>0</v>
      </c>
      <c r="BN35" s="18"/>
      <c r="BO35" s="18"/>
      <c r="BP35" s="18"/>
      <c r="BQ35" s="18"/>
      <c r="BR35" s="20">
        <f t="shared" si="46"/>
        <v>0</v>
      </c>
      <c r="BS35" s="18"/>
      <c r="BT35" s="18"/>
      <c r="BU35" s="18"/>
      <c r="BV35" s="18"/>
      <c r="BW35" s="20">
        <f t="shared" si="47"/>
        <v>0</v>
      </c>
      <c r="BX35" s="18">
        <f>125</f>
        <v>125</v>
      </c>
      <c r="BY35" s="18"/>
      <c r="BZ35" s="18"/>
      <c r="CA35" s="18"/>
      <c r="CB35" s="20">
        <f t="shared" si="48"/>
        <v>125</v>
      </c>
      <c r="CC35" s="18"/>
      <c r="CD35" s="18"/>
      <c r="CE35" s="18"/>
      <c r="CF35" s="18"/>
      <c r="CG35" s="20">
        <f t="shared" si="49"/>
        <v>0</v>
      </c>
      <c r="CH35" s="18"/>
      <c r="CI35" s="18"/>
      <c r="CJ35" s="18"/>
      <c r="CK35" s="18"/>
      <c r="CL35" s="20">
        <f t="shared" si="50"/>
        <v>0</v>
      </c>
      <c r="CM35" s="18"/>
      <c r="CN35" s="18"/>
      <c r="CO35" s="18"/>
      <c r="CP35" s="18"/>
      <c r="CQ35" s="20">
        <f t="shared" si="51"/>
        <v>0</v>
      </c>
      <c r="CR35" s="21">
        <f t="shared" si="33"/>
        <v>125</v>
      </c>
      <c r="CS35" s="21">
        <f t="shared" si="33"/>
        <v>0</v>
      </c>
      <c r="CT35" s="21">
        <f t="shared" si="33"/>
        <v>0</v>
      </c>
      <c r="CU35" s="21">
        <f t="shared" si="33"/>
        <v>0</v>
      </c>
      <c r="CV35" s="21">
        <f t="shared" si="19"/>
        <v>125</v>
      </c>
      <c r="CW35" s="22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</row>
    <row r="36" spans="1:117" ht="54" customHeight="1" x14ac:dyDescent="0.3">
      <c r="A36" s="58" t="s">
        <v>47</v>
      </c>
      <c r="B36" s="16"/>
      <c r="C36" s="16"/>
      <c r="D36" s="16"/>
      <c r="E36" s="32"/>
      <c r="F36" s="32"/>
      <c r="G36" s="32"/>
      <c r="H36" s="32"/>
      <c r="I36" s="69">
        <f>I37+I38</f>
        <v>1500</v>
      </c>
      <c r="J36" s="56"/>
      <c r="K36" s="28" t="s">
        <v>48</v>
      </c>
      <c r="L36" s="101"/>
      <c r="M36" s="102"/>
      <c r="N36" s="29"/>
      <c r="O36" s="29"/>
      <c r="P36" s="29"/>
      <c r="Q36" s="29"/>
      <c r="R36" s="19">
        <f t="shared" si="35"/>
        <v>0</v>
      </c>
      <c r="S36" s="29"/>
      <c r="T36" s="29"/>
      <c r="U36" s="29"/>
      <c r="V36" s="29"/>
      <c r="W36" s="20">
        <f t="shared" si="36"/>
        <v>0</v>
      </c>
      <c r="X36" s="29"/>
      <c r="Y36" s="29"/>
      <c r="Z36" s="29"/>
      <c r="AA36" s="29"/>
      <c r="AB36" s="20">
        <f t="shared" si="37"/>
        <v>0</v>
      </c>
      <c r="AC36" s="29"/>
      <c r="AD36" s="29"/>
      <c r="AE36" s="29"/>
      <c r="AF36" s="29"/>
      <c r="AG36" s="20">
        <f t="shared" si="38"/>
        <v>0</v>
      </c>
      <c r="AH36" s="20">
        <f t="shared" si="39"/>
        <v>0</v>
      </c>
      <c r="AI36" s="29"/>
      <c r="AJ36" s="29"/>
      <c r="AK36" s="29"/>
      <c r="AL36" s="29"/>
      <c r="AM36" s="20">
        <f t="shared" si="40"/>
        <v>0</v>
      </c>
      <c r="AN36" s="29"/>
      <c r="AO36" s="29"/>
      <c r="AP36" s="29"/>
      <c r="AQ36" s="29"/>
      <c r="AR36" s="20">
        <f t="shared" si="41"/>
        <v>0</v>
      </c>
      <c r="AS36" s="29"/>
      <c r="AT36" s="29"/>
      <c r="AU36" s="29"/>
      <c r="AV36" s="29"/>
      <c r="AW36" s="20">
        <f t="shared" si="42"/>
        <v>0</v>
      </c>
      <c r="AX36" s="29"/>
      <c r="AY36" s="29"/>
      <c r="AZ36" s="29"/>
      <c r="BA36" s="29"/>
      <c r="BB36" s="20">
        <f t="shared" si="43"/>
        <v>0</v>
      </c>
      <c r="BC36" s="29"/>
      <c r="BD36" s="29"/>
      <c r="BE36" s="29"/>
      <c r="BF36" s="29"/>
      <c r="BG36" s="20">
        <f t="shared" si="44"/>
        <v>0</v>
      </c>
      <c r="BH36" s="29"/>
      <c r="BI36" s="29"/>
      <c r="BJ36" s="29"/>
      <c r="BK36" s="29"/>
      <c r="BL36" s="20">
        <f t="shared" si="45"/>
        <v>0</v>
      </c>
      <c r="BM36" s="20">
        <f t="shared" si="11"/>
        <v>0</v>
      </c>
      <c r="BN36" s="29"/>
      <c r="BO36" s="29"/>
      <c r="BP36" s="29"/>
      <c r="BQ36" s="29"/>
      <c r="BR36" s="20">
        <f t="shared" si="46"/>
        <v>0</v>
      </c>
      <c r="BS36" s="29"/>
      <c r="BT36" s="29"/>
      <c r="BU36" s="29"/>
      <c r="BV36" s="29"/>
      <c r="BW36" s="20">
        <f t="shared" si="47"/>
        <v>0</v>
      </c>
      <c r="BX36" s="29"/>
      <c r="BY36" s="29"/>
      <c r="BZ36" s="29"/>
      <c r="CA36" s="29"/>
      <c r="CB36" s="20">
        <f t="shared" si="48"/>
        <v>0</v>
      </c>
      <c r="CC36" s="79"/>
      <c r="CD36" s="29"/>
      <c r="CE36" s="29"/>
      <c r="CF36" s="29"/>
      <c r="CG36" s="20">
        <f t="shared" si="49"/>
        <v>0</v>
      </c>
      <c r="CH36" s="29"/>
      <c r="CI36" s="29"/>
      <c r="CJ36" s="29"/>
      <c r="CK36" s="29"/>
      <c r="CL36" s="20">
        <f t="shared" si="50"/>
        <v>0</v>
      </c>
      <c r="CM36" s="29"/>
      <c r="CN36" s="29"/>
      <c r="CO36" s="29"/>
      <c r="CP36" s="29"/>
      <c r="CQ36" s="20">
        <f t="shared" si="51"/>
        <v>0</v>
      </c>
      <c r="CR36" s="21">
        <f t="shared" si="33"/>
        <v>0</v>
      </c>
      <c r="CS36" s="21">
        <f t="shared" si="33"/>
        <v>0</v>
      </c>
      <c r="CT36" s="21">
        <f t="shared" si="33"/>
        <v>0</v>
      </c>
      <c r="CU36" s="21">
        <f t="shared" si="33"/>
        <v>0</v>
      </c>
      <c r="CV36" s="21">
        <f t="shared" si="19"/>
        <v>0</v>
      </c>
      <c r="CW36" s="30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</row>
    <row r="37" spans="1:117" ht="32.25" customHeight="1" x14ac:dyDescent="0.25">
      <c r="A37" s="53" t="s">
        <v>49</v>
      </c>
      <c r="B37" s="23"/>
      <c r="C37" s="24" t="s">
        <v>94</v>
      </c>
      <c r="D37" s="25" t="s">
        <v>72</v>
      </c>
      <c r="E37" s="16"/>
      <c r="F37" s="16"/>
      <c r="G37" s="16"/>
      <c r="H37" s="16"/>
      <c r="I37" s="26">
        <v>1000</v>
      </c>
      <c r="J37" s="19">
        <f t="shared" si="34"/>
        <v>0</v>
      </c>
      <c r="K37" s="17"/>
      <c r="L37" s="101"/>
      <c r="M37" s="102"/>
      <c r="N37" s="16"/>
      <c r="O37" s="18"/>
      <c r="P37" s="18"/>
      <c r="Q37" s="18"/>
      <c r="R37" s="19">
        <f t="shared" si="35"/>
        <v>0</v>
      </c>
      <c r="S37" s="18"/>
      <c r="T37" s="18">
        <v>0</v>
      </c>
      <c r="U37" s="18"/>
      <c r="V37" s="18"/>
      <c r="W37" s="20">
        <f t="shared" si="36"/>
        <v>0</v>
      </c>
      <c r="X37" s="18"/>
      <c r="Y37" s="18"/>
      <c r="Z37" s="18"/>
      <c r="AA37" s="18"/>
      <c r="AB37" s="20">
        <f t="shared" si="37"/>
        <v>0</v>
      </c>
      <c r="AC37" s="18"/>
      <c r="AD37" s="18"/>
      <c r="AE37" s="18"/>
      <c r="AF37" s="18"/>
      <c r="AG37" s="20">
        <f t="shared" si="38"/>
        <v>0</v>
      </c>
      <c r="AH37" s="20">
        <f t="shared" si="39"/>
        <v>0</v>
      </c>
      <c r="AI37" s="18"/>
      <c r="AJ37" s="18"/>
      <c r="AK37" s="18"/>
      <c r="AL37" s="18"/>
      <c r="AM37" s="20">
        <f t="shared" si="40"/>
        <v>0</v>
      </c>
      <c r="AN37" s="18"/>
      <c r="AO37" s="18"/>
      <c r="AP37" s="18"/>
      <c r="AQ37" s="18"/>
      <c r="AR37" s="20">
        <f t="shared" si="41"/>
        <v>0</v>
      </c>
      <c r="AS37" s="18"/>
      <c r="AT37" s="18"/>
      <c r="AU37" s="18"/>
      <c r="AV37" s="18"/>
      <c r="AW37" s="20">
        <f t="shared" si="42"/>
        <v>0</v>
      </c>
      <c r="AX37" s="18"/>
      <c r="AY37" s="18"/>
      <c r="AZ37" s="18"/>
      <c r="BA37" s="18"/>
      <c r="BB37" s="20">
        <f t="shared" si="43"/>
        <v>0</v>
      </c>
      <c r="BC37" s="18"/>
      <c r="BD37" s="18"/>
      <c r="BE37" s="18"/>
      <c r="BF37" s="18"/>
      <c r="BG37" s="20">
        <f t="shared" si="44"/>
        <v>0</v>
      </c>
      <c r="BH37" s="18"/>
      <c r="BI37" s="18"/>
      <c r="BJ37" s="18"/>
      <c r="BK37" s="18"/>
      <c r="BL37" s="20">
        <f t="shared" si="45"/>
        <v>0</v>
      </c>
      <c r="BM37" s="20">
        <f t="shared" si="11"/>
        <v>0</v>
      </c>
      <c r="BN37" s="18"/>
      <c r="BO37" s="18"/>
      <c r="BP37" s="18"/>
      <c r="BQ37" s="18"/>
      <c r="BR37" s="20">
        <f t="shared" si="46"/>
        <v>0</v>
      </c>
      <c r="BS37" s="18"/>
      <c r="BT37" s="18"/>
      <c r="BU37" s="18"/>
      <c r="BV37" s="18"/>
      <c r="BW37" s="20">
        <f t="shared" si="47"/>
        <v>0</v>
      </c>
      <c r="BX37" s="18"/>
      <c r="BY37" s="18"/>
      <c r="BZ37" s="18"/>
      <c r="CA37" s="18"/>
      <c r="CB37" s="20">
        <f t="shared" si="48"/>
        <v>0</v>
      </c>
      <c r="CC37" s="18"/>
      <c r="CD37" s="18"/>
      <c r="CE37" s="18"/>
      <c r="CF37" s="18"/>
      <c r="CG37" s="20">
        <f t="shared" si="49"/>
        <v>0</v>
      </c>
      <c r="CH37" s="18"/>
      <c r="CI37" s="18"/>
      <c r="CJ37" s="18"/>
      <c r="CK37" s="18"/>
      <c r="CL37" s="20">
        <f t="shared" si="50"/>
        <v>0</v>
      </c>
      <c r="CM37" s="18"/>
      <c r="CN37" s="18"/>
      <c r="CO37" s="18"/>
      <c r="CP37" s="18"/>
      <c r="CQ37" s="20">
        <f t="shared" si="51"/>
        <v>0</v>
      </c>
      <c r="CR37" s="21">
        <f t="shared" si="33"/>
        <v>0</v>
      </c>
      <c r="CS37" s="21">
        <f t="shared" si="33"/>
        <v>0</v>
      </c>
      <c r="CT37" s="21">
        <f t="shared" si="33"/>
        <v>0</v>
      </c>
      <c r="CU37" s="21">
        <f t="shared" si="33"/>
        <v>0</v>
      </c>
      <c r="CV37" s="21">
        <f t="shared" si="19"/>
        <v>0</v>
      </c>
      <c r="CW37" s="22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</row>
    <row r="38" spans="1:117" ht="37.5" customHeight="1" x14ac:dyDescent="0.25">
      <c r="A38" s="53" t="s">
        <v>50</v>
      </c>
      <c r="B38" s="23"/>
      <c r="C38" s="24" t="s">
        <v>94</v>
      </c>
      <c r="D38" s="25" t="s">
        <v>72</v>
      </c>
      <c r="E38" s="16"/>
      <c r="F38" s="16"/>
      <c r="G38" s="16"/>
      <c r="H38" s="16"/>
      <c r="I38" s="26">
        <v>500</v>
      </c>
      <c r="J38" s="19">
        <f t="shared" si="34"/>
        <v>0</v>
      </c>
      <c r="K38" s="17"/>
      <c r="L38" s="101"/>
      <c r="M38" s="102"/>
      <c r="N38" s="16"/>
      <c r="O38" s="18"/>
      <c r="P38" s="18"/>
      <c r="Q38" s="18"/>
      <c r="R38" s="19">
        <f t="shared" si="35"/>
        <v>0</v>
      </c>
      <c r="S38" s="18"/>
      <c r="T38" s="18"/>
      <c r="U38" s="18"/>
      <c r="V38" s="18"/>
      <c r="W38" s="20">
        <f t="shared" si="36"/>
        <v>0</v>
      </c>
      <c r="X38" s="18"/>
      <c r="Y38" s="18"/>
      <c r="Z38" s="18"/>
      <c r="AA38" s="18"/>
      <c r="AB38" s="20">
        <f t="shared" si="37"/>
        <v>0</v>
      </c>
      <c r="AC38" s="18"/>
      <c r="AD38" s="18"/>
      <c r="AE38" s="18"/>
      <c r="AF38" s="18"/>
      <c r="AG38" s="20">
        <f t="shared" si="38"/>
        <v>0</v>
      </c>
      <c r="AH38" s="20">
        <f t="shared" si="39"/>
        <v>0</v>
      </c>
      <c r="AI38" s="18"/>
      <c r="AJ38" s="18"/>
      <c r="AK38" s="18"/>
      <c r="AL38" s="18"/>
      <c r="AM38" s="20">
        <f t="shared" si="40"/>
        <v>0</v>
      </c>
      <c r="AN38" s="18"/>
      <c r="AO38" s="18"/>
      <c r="AP38" s="18"/>
      <c r="AQ38" s="18"/>
      <c r="AR38" s="20">
        <f t="shared" si="41"/>
        <v>0</v>
      </c>
      <c r="AS38" s="18"/>
      <c r="AT38" s="18"/>
      <c r="AU38" s="18"/>
      <c r="AV38" s="18"/>
      <c r="AW38" s="20">
        <f t="shared" si="42"/>
        <v>0</v>
      </c>
      <c r="AX38" s="18"/>
      <c r="AY38" s="18"/>
      <c r="AZ38" s="18"/>
      <c r="BA38" s="18"/>
      <c r="BB38" s="20">
        <f t="shared" si="43"/>
        <v>0</v>
      </c>
      <c r="BC38" s="18"/>
      <c r="BD38" s="18"/>
      <c r="BE38" s="18"/>
      <c r="BF38" s="18"/>
      <c r="BG38" s="20">
        <f t="shared" si="44"/>
        <v>0</v>
      </c>
      <c r="BH38" s="18"/>
      <c r="BI38" s="18"/>
      <c r="BJ38" s="18"/>
      <c r="BK38" s="18"/>
      <c r="BL38" s="20">
        <f t="shared" si="45"/>
        <v>0</v>
      </c>
      <c r="BM38" s="20">
        <f t="shared" si="11"/>
        <v>0</v>
      </c>
      <c r="BN38" s="18"/>
      <c r="BO38" s="18"/>
      <c r="BP38" s="18"/>
      <c r="BQ38" s="18"/>
      <c r="BR38" s="20">
        <f t="shared" si="46"/>
        <v>0</v>
      </c>
      <c r="BS38" s="18"/>
      <c r="BT38" s="18"/>
      <c r="BU38" s="18"/>
      <c r="BV38" s="18"/>
      <c r="BW38" s="20">
        <f t="shared" si="47"/>
        <v>0</v>
      </c>
      <c r="BX38" s="18"/>
      <c r="BY38" s="18"/>
      <c r="BZ38" s="18"/>
      <c r="CA38" s="18"/>
      <c r="CB38" s="20">
        <f t="shared" si="48"/>
        <v>0</v>
      </c>
      <c r="CC38" s="18"/>
      <c r="CD38" s="18"/>
      <c r="CE38" s="18"/>
      <c r="CF38" s="18"/>
      <c r="CG38" s="20">
        <f t="shared" si="49"/>
        <v>0</v>
      </c>
      <c r="CH38" s="18"/>
      <c r="CI38" s="18"/>
      <c r="CJ38" s="18"/>
      <c r="CK38" s="18"/>
      <c r="CL38" s="20">
        <f t="shared" si="50"/>
        <v>0</v>
      </c>
      <c r="CM38" s="18"/>
      <c r="CN38" s="18"/>
      <c r="CO38" s="18"/>
      <c r="CP38" s="18"/>
      <c r="CQ38" s="20">
        <f t="shared" si="51"/>
        <v>0</v>
      </c>
      <c r="CR38" s="21">
        <f t="shared" si="33"/>
        <v>0</v>
      </c>
      <c r="CS38" s="21">
        <f t="shared" si="33"/>
        <v>0</v>
      </c>
      <c r="CT38" s="21">
        <f t="shared" si="33"/>
        <v>0</v>
      </c>
      <c r="CU38" s="21">
        <f t="shared" si="33"/>
        <v>0</v>
      </c>
      <c r="CV38" s="21">
        <f t="shared" si="19"/>
        <v>0</v>
      </c>
      <c r="CW38" s="22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</row>
    <row r="39" spans="1:117" ht="54" customHeight="1" x14ac:dyDescent="0.3">
      <c r="A39" s="58" t="s">
        <v>93</v>
      </c>
      <c r="B39" s="16"/>
      <c r="C39" s="16"/>
      <c r="D39" s="16"/>
      <c r="E39" s="32">
        <v>4080</v>
      </c>
      <c r="F39" s="32"/>
      <c r="G39" s="32"/>
      <c r="H39" s="32">
        <v>12983.21</v>
      </c>
      <c r="I39" s="69">
        <f>I40+I42+1000</f>
        <v>23300</v>
      </c>
      <c r="J39" s="56">
        <f>J40+J41+J42+E39+H39</f>
        <v>24358.799999999999</v>
      </c>
      <c r="K39" s="28" t="s">
        <v>46</v>
      </c>
      <c r="L39" s="101"/>
      <c r="M39" s="102"/>
      <c r="N39" s="29"/>
      <c r="O39" s="29"/>
      <c r="P39" s="29"/>
      <c r="Q39" s="29">
        <v>1800</v>
      </c>
      <c r="R39" s="19">
        <f t="shared" si="0"/>
        <v>1800</v>
      </c>
      <c r="S39" s="29">
        <v>900</v>
      </c>
      <c r="T39" s="29"/>
      <c r="U39" s="29"/>
      <c r="V39" s="29">
        <v>562.5</v>
      </c>
      <c r="W39" s="20">
        <f t="shared" si="1"/>
        <v>1462.5</v>
      </c>
      <c r="X39" s="29">
        <f>1900+1280</f>
        <v>3180</v>
      </c>
      <c r="Y39" s="29">
        <v>0</v>
      </c>
      <c r="Z39" s="29"/>
      <c r="AA39" s="29">
        <f>245+1416.24+743.03+480+134.01+344+1071.99+4080+140+23.44+500</f>
        <v>9177.7100000000009</v>
      </c>
      <c r="AB39" s="20">
        <f t="shared" si="2"/>
        <v>12357.710000000001</v>
      </c>
      <c r="AC39" s="29"/>
      <c r="AD39" s="29"/>
      <c r="AE39" s="29"/>
      <c r="AF39" s="29">
        <f>244+530+669</f>
        <v>1443</v>
      </c>
      <c r="AG39" s="20">
        <f t="shared" si="3"/>
        <v>1443</v>
      </c>
      <c r="AH39" s="20">
        <f t="shared" si="4"/>
        <v>17063.21</v>
      </c>
      <c r="AI39" s="29"/>
      <c r="AJ39" s="29"/>
      <c r="AK39" s="29"/>
      <c r="AL39" s="29"/>
      <c r="AM39" s="20">
        <f t="shared" si="5"/>
        <v>0</v>
      </c>
      <c r="AN39" s="29"/>
      <c r="AO39" s="29"/>
      <c r="AP39" s="29"/>
      <c r="AQ39" s="29"/>
      <c r="AR39" s="20">
        <f t="shared" si="6"/>
        <v>0</v>
      </c>
      <c r="AS39" s="29"/>
      <c r="AT39" s="29"/>
      <c r="AU39" s="29"/>
      <c r="AV39" s="29"/>
      <c r="AW39" s="20">
        <f t="shared" si="7"/>
        <v>0</v>
      </c>
      <c r="AX39" s="29">
        <f>AX42</f>
        <v>486</v>
      </c>
      <c r="AY39" s="29"/>
      <c r="AZ39" s="29"/>
      <c r="BA39" s="29"/>
      <c r="BB39" s="20">
        <f t="shared" si="8"/>
        <v>486</v>
      </c>
      <c r="BC39" s="29">
        <f>BC40+BC42</f>
        <v>3084.59</v>
      </c>
      <c r="BD39" s="29">
        <f>BD40+BD42</f>
        <v>720</v>
      </c>
      <c r="BE39" s="29">
        <f t="shared" ref="BE39" si="52">BE40+BE42</f>
        <v>0</v>
      </c>
      <c r="BF39" s="29">
        <f>BF40+BF42+BF41</f>
        <v>2755</v>
      </c>
      <c r="BG39" s="20">
        <f>SUM(BC39:BF39)</f>
        <v>6559.59</v>
      </c>
      <c r="BH39" s="61">
        <f>BH40</f>
        <v>0</v>
      </c>
      <c r="BI39" s="61">
        <f>BI41</f>
        <v>250</v>
      </c>
      <c r="BJ39" s="61"/>
      <c r="BK39" s="29"/>
      <c r="BL39" s="20">
        <f t="shared" si="10"/>
        <v>250</v>
      </c>
      <c r="BM39" s="20">
        <f t="shared" si="11"/>
        <v>7295.59</v>
      </c>
      <c r="BN39" s="29"/>
      <c r="BO39" s="29"/>
      <c r="BP39" s="29"/>
      <c r="BQ39" s="29"/>
      <c r="BR39" s="20">
        <f t="shared" si="12"/>
        <v>0</v>
      </c>
      <c r="BS39" s="29"/>
      <c r="BT39" s="29"/>
      <c r="BU39" s="29"/>
      <c r="BV39" s="29"/>
      <c r="BW39" s="20">
        <f t="shared" si="13"/>
        <v>0</v>
      </c>
      <c r="BX39" s="29"/>
      <c r="BY39" s="29"/>
      <c r="BZ39" s="29"/>
      <c r="CA39" s="29"/>
      <c r="CB39" s="20">
        <f t="shared" si="14"/>
        <v>0</v>
      </c>
      <c r="CC39" s="29"/>
      <c r="CD39" s="29"/>
      <c r="CE39" s="29"/>
      <c r="CF39" s="29"/>
      <c r="CG39" s="20">
        <f t="shared" si="15"/>
        <v>0</v>
      </c>
      <c r="CH39" s="29"/>
      <c r="CI39" s="29"/>
      <c r="CJ39" s="29"/>
      <c r="CK39" s="29"/>
      <c r="CL39" s="20">
        <f t="shared" si="16"/>
        <v>0</v>
      </c>
      <c r="CM39" s="29"/>
      <c r="CN39" s="29"/>
      <c r="CO39" s="29"/>
      <c r="CP39" s="29"/>
      <c r="CQ39" s="63">
        <f t="shared" si="17"/>
        <v>0</v>
      </c>
      <c r="CR39" s="65">
        <f>N39+S39+X39+AC39+AI39+AN39+AS39+AX39+BC39+BH39+BN39+BS39+BX39+CC39+CH39+CM39</f>
        <v>7650.59</v>
      </c>
      <c r="CS39" s="65">
        <f>O39+T39+Y39+AD39+AJ39+AO39+AT39+AY39+BD39+BI39+BO39+BT39+BY39+CD39+CI39+CN39</f>
        <v>970</v>
      </c>
      <c r="CT39" s="65">
        <f t="shared" ref="CT39:CU39" si="53">P39+U39+Z39+AE39+AK39+AP39+AU39+AZ39+BE39+BJ39+BP39+BU39+BZ39+CE39+CJ39+CO39</f>
        <v>0</v>
      </c>
      <c r="CU39" s="65">
        <f t="shared" si="53"/>
        <v>15738.210000000001</v>
      </c>
      <c r="CV39" s="21">
        <f t="shared" si="19"/>
        <v>24358.800000000003</v>
      </c>
      <c r="CW39" s="91" t="s">
        <v>101</v>
      </c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</row>
    <row r="40" spans="1:117" ht="20.95" customHeight="1" x14ac:dyDescent="0.25">
      <c r="A40" s="53" t="s">
        <v>97</v>
      </c>
      <c r="B40" s="23"/>
      <c r="C40" s="24" t="s">
        <v>94</v>
      </c>
      <c r="D40" s="25" t="s">
        <v>72</v>
      </c>
      <c r="E40" s="16">
        <f>CR40</f>
        <v>2021.67</v>
      </c>
      <c r="F40" s="16">
        <f>CS40</f>
        <v>320</v>
      </c>
      <c r="G40" s="16"/>
      <c r="H40" s="16">
        <f>CU40</f>
        <v>355</v>
      </c>
      <c r="I40" s="26">
        <v>19000</v>
      </c>
      <c r="J40" s="19">
        <f t="shared" si="20"/>
        <v>2696.67</v>
      </c>
      <c r="K40" s="17"/>
      <c r="L40" s="101"/>
      <c r="M40" s="102"/>
      <c r="N40" s="16"/>
      <c r="O40" s="18"/>
      <c r="P40" s="18"/>
      <c r="Q40" s="18"/>
      <c r="R40" s="19">
        <f t="shared" si="0"/>
        <v>0</v>
      </c>
      <c r="S40" s="18"/>
      <c r="T40" s="18"/>
      <c r="U40" s="18"/>
      <c r="V40" s="18"/>
      <c r="W40" s="20">
        <f t="shared" si="1"/>
        <v>0</v>
      </c>
      <c r="X40" s="18"/>
      <c r="Y40" s="18"/>
      <c r="Z40" s="18"/>
      <c r="AA40" s="18"/>
      <c r="AB40" s="20">
        <f t="shared" si="2"/>
        <v>0</v>
      </c>
      <c r="AC40" s="18"/>
      <c r="AD40" s="18"/>
      <c r="AE40" s="18"/>
      <c r="AF40" s="18"/>
      <c r="AG40" s="20">
        <f t="shared" si="3"/>
        <v>0</v>
      </c>
      <c r="AH40" s="20">
        <f t="shared" si="4"/>
        <v>0</v>
      </c>
      <c r="AI40" s="18"/>
      <c r="AJ40" s="18"/>
      <c r="AK40" s="18"/>
      <c r="AL40" s="18"/>
      <c r="AM40" s="20">
        <f t="shared" si="5"/>
        <v>0</v>
      </c>
      <c r="AN40" s="18"/>
      <c r="AO40" s="18"/>
      <c r="AP40" s="18"/>
      <c r="AQ40" s="18"/>
      <c r="AR40" s="20">
        <f t="shared" si="6"/>
        <v>0</v>
      </c>
      <c r="AS40" s="18"/>
      <c r="AT40" s="18"/>
      <c r="AU40" s="18"/>
      <c r="AV40" s="18"/>
      <c r="AW40" s="20">
        <f t="shared" si="7"/>
        <v>0</v>
      </c>
      <c r="AX40" s="18"/>
      <c r="AY40" s="18"/>
      <c r="AZ40" s="18"/>
      <c r="BA40" s="18"/>
      <c r="BB40" s="20">
        <f t="shared" si="8"/>
        <v>0</v>
      </c>
      <c r="BC40" s="18">
        <f>200+600.01+501.66+720</f>
        <v>2021.67</v>
      </c>
      <c r="BD40" s="18">
        <v>320</v>
      </c>
      <c r="BE40" s="18"/>
      <c r="BF40" s="18">
        <f>355</f>
        <v>355</v>
      </c>
      <c r="BG40" s="20">
        <f t="shared" si="9"/>
        <v>2696.67</v>
      </c>
      <c r="BH40" s="67">
        <v>0</v>
      </c>
      <c r="BI40" s="67"/>
      <c r="BJ40" s="67"/>
      <c r="BK40" s="18"/>
      <c r="BL40" s="20">
        <f t="shared" si="10"/>
        <v>0</v>
      </c>
      <c r="BM40" s="20">
        <f t="shared" si="11"/>
        <v>2696.67</v>
      </c>
      <c r="BN40" s="18"/>
      <c r="BO40" s="18"/>
      <c r="BP40" s="18"/>
      <c r="BQ40" s="18"/>
      <c r="BR40" s="20">
        <f t="shared" si="12"/>
        <v>0</v>
      </c>
      <c r="BS40" s="18"/>
      <c r="BT40" s="18"/>
      <c r="BU40" s="18"/>
      <c r="BV40" s="18"/>
      <c r="BW40" s="20">
        <f t="shared" si="13"/>
        <v>0</v>
      </c>
      <c r="BX40" s="18"/>
      <c r="BY40" s="18"/>
      <c r="BZ40" s="18"/>
      <c r="CA40" s="18"/>
      <c r="CB40" s="20">
        <f t="shared" si="14"/>
        <v>0</v>
      </c>
      <c r="CC40" s="18"/>
      <c r="CD40" s="18"/>
      <c r="CE40" s="18"/>
      <c r="CF40" s="18"/>
      <c r="CG40" s="20">
        <f t="shared" si="15"/>
        <v>0</v>
      </c>
      <c r="CH40" s="18"/>
      <c r="CI40" s="18"/>
      <c r="CJ40" s="18"/>
      <c r="CK40" s="18"/>
      <c r="CL40" s="20">
        <f t="shared" si="16"/>
        <v>0</v>
      </c>
      <c r="CM40" s="18"/>
      <c r="CN40" s="18"/>
      <c r="CO40" s="18"/>
      <c r="CP40" s="18"/>
      <c r="CQ40" s="63">
        <f t="shared" si="17"/>
        <v>0</v>
      </c>
      <c r="CR40" s="65">
        <f t="shared" ref="CR40:CU40" si="54">N40+S40+X40+AC40+AI40+AN40+AS40+AX40+BC40+BH40+BN40+BS40+BX40+CC40+CH40+CM40</f>
        <v>2021.67</v>
      </c>
      <c r="CS40" s="65">
        <f t="shared" si="54"/>
        <v>320</v>
      </c>
      <c r="CT40" s="65">
        <f t="shared" si="54"/>
        <v>0</v>
      </c>
      <c r="CU40" s="65">
        <f t="shared" si="54"/>
        <v>355</v>
      </c>
      <c r="CV40" s="21">
        <f t="shared" si="19"/>
        <v>2696.67</v>
      </c>
      <c r="CW40" s="22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</row>
    <row r="41" spans="1:117" ht="20.95" customHeight="1" x14ac:dyDescent="0.25">
      <c r="A41" s="53" t="s">
        <v>91</v>
      </c>
      <c r="B41" s="23" t="s">
        <v>94</v>
      </c>
      <c r="C41" s="24"/>
      <c r="D41" s="25" t="s">
        <v>72</v>
      </c>
      <c r="E41" s="16"/>
      <c r="F41" s="16">
        <f>CS41</f>
        <v>250</v>
      </c>
      <c r="G41" s="16"/>
      <c r="H41" s="16">
        <f>CU41</f>
        <v>600</v>
      </c>
      <c r="I41" s="26" t="s">
        <v>37</v>
      </c>
      <c r="J41" s="19">
        <f t="shared" si="20"/>
        <v>850</v>
      </c>
      <c r="K41" s="17"/>
      <c r="L41" s="101"/>
      <c r="M41" s="102"/>
      <c r="N41" s="16"/>
      <c r="O41" s="18"/>
      <c r="P41" s="18"/>
      <c r="Q41" s="18"/>
      <c r="R41" s="19">
        <f t="shared" si="0"/>
        <v>0</v>
      </c>
      <c r="S41" s="18"/>
      <c r="T41" s="18"/>
      <c r="U41" s="18"/>
      <c r="V41" s="18"/>
      <c r="W41" s="20">
        <f t="shared" si="1"/>
        <v>0</v>
      </c>
      <c r="X41" s="18"/>
      <c r="Y41" s="18"/>
      <c r="Z41" s="18"/>
      <c r="AA41" s="18"/>
      <c r="AB41" s="20">
        <f t="shared" si="2"/>
        <v>0</v>
      </c>
      <c r="AC41" s="18"/>
      <c r="AD41" s="18"/>
      <c r="AE41" s="18"/>
      <c r="AF41" s="18"/>
      <c r="AG41" s="20">
        <f t="shared" si="3"/>
        <v>0</v>
      </c>
      <c r="AH41" s="20">
        <f t="shared" si="4"/>
        <v>0</v>
      </c>
      <c r="AI41" s="18"/>
      <c r="AJ41" s="18"/>
      <c r="AK41" s="18"/>
      <c r="AL41" s="18"/>
      <c r="AM41" s="20">
        <f t="shared" si="5"/>
        <v>0</v>
      </c>
      <c r="AN41" s="18"/>
      <c r="AO41" s="18"/>
      <c r="AP41" s="18"/>
      <c r="AQ41" s="18"/>
      <c r="AR41" s="20">
        <f t="shared" si="6"/>
        <v>0</v>
      </c>
      <c r="AS41" s="18"/>
      <c r="AT41" s="18"/>
      <c r="AU41" s="18"/>
      <c r="AV41" s="18"/>
      <c r="AW41" s="20">
        <f t="shared" si="7"/>
        <v>0</v>
      </c>
      <c r="AX41" s="18"/>
      <c r="AY41" s="18"/>
      <c r="AZ41" s="18"/>
      <c r="BA41" s="18"/>
      <c r="BB41" s="20">
        <f t="shared" si="8"/>
        <v>0</v>
      </c>
      <c r="BC41" s="18"/>
      <c r="BD41" s="18"/>
      <c r="BE41" s="18"/>
      <c r="BF41" s="18">
        <v>600</v>
      </c>
      <c r="BG41" s="20">
        <f t="shared" si="9"/>
        <v>600</v>
      </c>
      <c r="BH41" s="67"/>
      <c r="BI41" s="67">
        <f>250</f>
        <v>250</v>
      </c>
      <c r="BJ41" s="67"/>
      <c r="BK41" s="18"/>
      <c r="BL41" s="20">
        <f t="shared" si="10"/>
        <v>250</v>
      </c>
      <c r="BM41" s="20">
        <f t="shared" si="11"/>
        <v>850</v>
      </c>
      <c r="BN41" s="18"/>
      <c r="BO41" s="18"/>
      <c r="BP41" s="18"/>
      <c r="BQ41" s="18"/>
      <c r="BR41" s="20">
        <f t="shared" si="12"/>
        <v>0</v>
      </c>
      <c r="BS41" s="18"/>
      <c r="BT41" s="18"/>
      <c r="BU41" s="18"/>
      <c r="BV41" s="18"/>
      <c r="BW41" s="20">
        <f t="shared" si="13"/>
        <v>0</v>
      </c>
      <c r="BX41" s="18"/>
      <c r="BY41" s="18"/>
      <c r="BZ41" s="18"/>
      <c r="CA41" s="18"/>
      <c r="CB41" s="20">
        <f t="shared" si="14"/>
        <v>0</v>
      </c>
      <c r="CC41" s="18"/>
      <c r="CD41" s="18"/>
      <c r="CE41" s="18"/>
      <c r="CF41" s="18"/>
      <c r="CG41" s="20">
        <f t="shared" si="15"/>
        <v>0</v>
      </c>
      <c r="CH41" s="18"/>
      <c r="CI41" s="18"/>
      <c r="CJ41" s="18"/>
      <c r="CK41" s="18"/>
      <c r="CL41" s="20">
        <f t="shared" si="16"/>
        <v>0</v>
      </c>
      <c r="CM41" s="18"/>
      <c r="CN41" s="18"/>
      <c r="CO41" s="18"/>
      <c r="CP41" s="18"/>
      <c r="CQ41" s="63">
        <f t="shared" si="17"/>
        <v>0</v>
      </c>
      <c r="CR41" s="65">
        <f t="shared" ref="CR41:CU41" si="55">N41+S41+X41+AC41+AI41+AN41+AS41+AX41+BC41+BH41+BN41+BS41+BX41+CC41+CH41+CM41</f>
        <v>0</v>
      </c>
      <c r="CS41" s="65">
        <f t="shared" si="55"/>
        <v>250</v>
      </c>
      <c r="CT41" s="65">
        <f t="shared" si="55"/>
        <v>0</v>
      </c>
      <c r="CU41" s="65">
        <f t="shared" si="55"/>
        <v>600</v>
      </c>
      <c r="CV41" s="21">
        <f t="shared" si="19"/>
        <v>850</v>
      </c>
      <c r="CW41" s="22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</row>
    <row r="42" spans="1:117" ht="36" customHeight="1" x14ac:dyDescent="0.25">
      <c r="A42" s="54" t="s">
        <v>92</v>
      </c>
      <c r="B42" s="23" t="s">
        <v>94</v>
      </c>
      <c r="C42" s="24"/>
      <c r="D42" s="25" t="s">
        <v>72</v>
      </c>
      <c r="E42" s="16">
        <f>CR42</f>
        <v>1548.92</v>
      </c>
      <c r="F42" s="16">
        <f>CS42</f>
        <v>400</v>
      </c>
      <c r="G42" s="16"/>
      <c r="H42" s="16">
        <f>CU42</f>
        <v>1800</v>
      </c>
      <c r="I42" s="26">
        <v>3300</v>
      </c>
      <c r="J42" s="19">
        <f t="shared" si="20"/>
        <v>3748.92</v>
      </c>
      <c r="K42" s="17"/>
      <c r="L42" s="101"/>
      <c r="M42" s="102"/>
      <c r="N42" s="16"/>
      <c r="O42" s="18"/>
      <c r="P42" s="18"/>
      <c r="Q42" s="18"/>
      <c r="R42" s="19">
        <f t="shared" si="0"/>
        <v>0</v>
      </c>
      <c r="S42" s="18"/>
      <c r="T42" s="18"/>
      <c r="U42" s="18"/>
      <c r="V42" s="18"/>
      <c r="W42" s="20">
        <f t="shared" si="1"/>
        <v>0</v>
      </c>
      <c r="X42" s="18"/>
      <c r="Y42" s="18"/>
      <c r="Z42" s="18"/>
      <c r="AA42" s="18"/>
      <c r="AB42" s="20">
        <f t="shared" si="2"/>
        <v>0</v>
      </c>
      <c r="AC42" s="18"/>
      <c r="AD42" s="18"/>
      <c r="AE42" s="18"/>
      <c r="AF42" s="18"/>
      <c r="AG42" s="20">
        <f t="shared" si="3"/>
        <v>0</v>
      </c>
      <c r="AH42" s="20">
        <f t="shared" si="4"/>
        <v>0</v>
      </c>
      <c r="AI42" s="18"/>
      <c r="AJ42" s="18"/>
      <c r="AK42" s="18"/>
      <c r="AL42" s="18"/>
      <c r="AM42" s="20">
        <f t="shared" si="5"/>
        <v>0</v>
      </c>
      <c r="AN42" s="18"/>
      <c r="AO42" s="18"/>
      <c r="AP42" s="18"/>
      <c r="AQ42" s="18"/>
      <c r="AR42" s="20">
        <f t="shared" si="6"/>
        <v>0</v>
      </c>
      <c r="AS42" s="18"/>
      <c r="AT42" s="18"/>
      <c r="AU42" s="18"/>
      <c r="AV42" s="18"/>
      <c r="AW42" s="20">
        <f t="shared" si="7"/>
        <v>0</v>
      </c>
      <c r="AX42" s="18">
        <v>486</v>
      </c>
      <c r="AY42" s="18"/>
      <c r="AZ42" s="18"/>
      <c r="BA42" s="18"/>
      <c r="BB42" s="20">
        <f t="shared" si="8"/>
        <v>486</v>
      </c>
      <c r="BC42" s="18">
        <f>441.32+306.6+315</f>
        <v>1062.92</v>
      </c>
      <c r="BD42" s="18">
        <v>400</v>
      </c>
      <c r="BE42" s="18"/>
      <c r="BF42" s="18">
        <f>1800</f>
        <v>1800</v>
      </c>
      <c r="BG42" s="20">
        <f t="shared" si="9"/>
        <v>3262.92</v>
      </c>
      <c r="BH42" s="67"/>
      <c r="BI42" s="67"/>
      <c r="BJ42" s="67"/>
      <c r="BK42" s="18"/>
      <c r="BL42" s="20">
        <f t="shared" si="10"/>
        <v>0</v>
      </c>
      <c r="BM42" s="20">
        <f t="shared" si="11"/>
        <v>3748.92</v>
      </c>
      <c r="BN42" s="18"/>
      <c r="BO42" s="18"/>
      <c r="BP42" s="18"/>
      <c r="BQ42" s="18"/>
      <c r="BR42" s="20">
        <f t="shared" si="12"/>
        <v>0</v>
      </c>
      <c r="BS42" s="18"/>
      <c r="BT42" s="18"/>
      <c r="BU42" s="18"/>
      <c r="BV42" s="18"/>
      <c r="BW42" s="20">
        <f t="shared" si="13"/>
        <v>0</v>
      </c>
      <c r="BX42" s="18"/>
      <c r="BY42" s="18"/>
      <c r="BZ42" s="18"/>
      <c r="CA42" s="18"/>
      <c r="CB42" s="20">
        <f t="shared" si="14"/>
        <v>0</v>
      </c>
      <c r="CC42" s="18"/>
      <c r="CD42" s="18"/>
      <c r="CE42" s="18"/>
      <c r="CF42" s="18"/>
      <c r="CG42" s="20">
        <f t="shared" si="15"/>
        <v>0</v>
      </c>
      <c r="CH42" s="18"/>
      <c r="CI42" s="18"/>
      <c r="CJ42" s="18"/>
      <c r="CK42" s="18"/>
      <c r="CL42" s="20">
        <f t="shared" si="16"/>
        <v>0</v>
      </c>
      <c r="CM42" s="18"/>
      <c r="CN42" s="18"/>
      <c r="CO42" s="18"/>
      <c r="CP42" s="18"/>
      <c r="CQ42" s="63">
        <f t="shared" si="17"/>
        <v>0</v>
      </c>
      <c r="CR42" s="65">
        <f t="shared" ref="CR42:CU42" si="56">N42+S42+X42+AC42+AI42+AN42+AS42+AX42+BC42+BH42+BN42+BS42+BX42+CC42+CH42+CM42</f>
        <v>1548.92</v>
      </c>
      <c r="CS42" s="65">
        <f t="shared" si="56"/>
        <v>400</v>
      </c>
      <c r="CT42" s="65">
        <f t="shared" si="56"/>
        <v>0</v>
      </c>
      <c r="CU42" s="65">
        <f t="shared" si="56"/>
        <v>1800</v>
      </c>
      <c r="CV42" s="21">
        <f t="shared" si="19"/>
        <v>3748.92</v>
      </c>
      <c r="CW42" s="22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</row>
    <row r="43" spans="1:117" ht="54" customHeight="1" x14ac:dyDescent="0.3">
      <c r="A43" s="58" t="s">
        <v>52</v>
      </c>
      <c r="B43" s="16"/>
      <c r="C43" s="16"/>
      <c r="D43" s="16"/>
      <c r="E43" s="32">
        <v>0</v>
      </c>
      <c r="F43" s="32"/>
      <c r="G43" s="32"/>
      <c r="H43" s="32">
        <v>0</v>
      </c>
      <c r="I43" s="69">
        <f>I44</f>
        <v>12000</v>
      </c>
      <c r="J43" s="56">
        <f>J44+AH43</f>
        <v>10147.310000000001</v>
      </c>
      <c r="K43" s="28" t="s">
        <v>53</v>
      </c>
      <c r="L43" s="101"/>
      <c r="M43" s="102"/>
      <c r="N43" s="29"/>
      <c r="O43" s="29"/>
      <c r="P43" s="29"/>
      <c r="Q43" s="29"/>
      <c r="R43" s="19">
        <f t="shared" si="0"/>
        <v>0</v>
      </c>
      <c r="S43" s="29"/>
      <c r="T43" s="29"/>
      <c r="U43" s="29"/>
      <c r="V43" s="29"/>
      <c r="W43" s="20">
        <f t="shared" si="1"/>
        <v>0</v>
      </c>
      <c r="X43" s="29">
        <v>600</v>
      </c>
      <c r="Y43" s="29"/>
      <c r="Z43" s="29"/>
      <c r="AA43" s="29">
        <f>1463</f>
        <v>1463</v>
      </c>
      <c r="AB43" s="20">
        <f t="shared" si="2"/>
        <v>2063</v>
      </c>
      <c r="AC43" s="29"/>
      <c r="AD43" s="29"/>
      <c r="AE43" s="29"/>
      <c r="AF43" s="29">
        <f>1463</f>
        <v>1463</v>
      </c>
      <c r="AG43" s="20">
        <f t="shared" si="3"/>
        <v>1463</v>
      </c>
      <c r="AH43" s="20">
        <f t="shared" si="4"/>
        <v>3526</v>
      </c>
      <c r="AI43" s="29"/>
      <c r="AJ43" s="29"/>
      <c r="AK43" s="29"/>
      <c r="AL43" s="29"/>
      <c r="AM43" s="20">
        <f t="shared" si="5"/>
        <v>0</v>
      </c>
      <c r="AN43" s="29"/>
      <c r="AO43" s="29"/>
      <c r="AP43" s="29"/>
      <c r="AQ43" s="29"/>
      <c r="AR43" s="20">
        <f t="shared" si="6"/>
        <v>0</v>
      </c>
      <c r="AS43" s="29"/>
      <c r="AT43" s="29"/>
      <c r="AU43" s="29"/>
      <c r="AV43" s="29"/>
      <c r="AW43" s="20">
        <f t="shared" si="7"/>
        <v>0</v>
      </c>
      <c r="AX43" s="29"/>
      <c r="AY43" s="29"/>
      <c r="AZ43" s="29"/>
      <c r="BA43" s="29"/>
      <c r="BB43" s="20">
        <f t="shared" si="8"/>
        <v>0</v>
      </c>
      <c r="BC43" s="29"/>
      <c r="BD43" s="29"/>
      <c r="BE43" s="29"/>
      <c r="BF43" s="29"/>
      <c r="BG43" s="20">
        <f t="shared" si="9"/>
        <v>0</v>
      </c>
      <c r="BH43" s="61">
        <f>BH44</f>
        <v>5302.17</v>
      </c>
      <c r="BI43" s="61"/>
      <c r="BJ43" s="61"/>
      <c r="BK43" s="29"/>
      <c r="BL43" s="20">
        <f t="shared" si="10"/>
        <v>5302.17</v>
      </c>
      <c r="BM43" s="20">
        <f t="shared" si="11"/>
        <v>5302.17</v>
      </c>
      <c r="BN43" s="29">
        <f>BN44</f>
        <v>1319.14</v>
      </c>
      <c r="BO43" s="29"/>
      <c r="BP43" s="29"/>
      <c r="BQ43" s="29"/>
      <c r="BR43" s="20">
        <f t="shared" si="12"/>
        <v>1319.14</v>
      </c>
      <c r="BS43" s="29"/>
      <c r="BT43" s="29"/>
      <c r="BU43" s="29"/>
      <c r="BV43" s="29"/>
      <c r="BW43" s="20">
        <f t="shared" si="13"/>
        <v>0</v>
      </c>
      <c r="BX43" s="29"/>
      <c r="BY43" s="29"/>
      <c r="BZ43" s="29"/>
      <c r="CA43" s="29"/>
      <c r="CB43" s="20">
        <f t="shared" si="14"/>
        <v>0</v>
      </c>
      <c r="CC43" s="29"/>
      <c r="CD43" s="29"/>
      <c r="CE43" s="29"/>
      <c r="CF43" s="29"/>
      <c r="CG43" s="20">
        <f t="shared" si="15"/>
        <v>0</v>
      </c>
      <c r="CH43" s="29"/>
      <c r="CI43" s="29"/>
      <c r="CJ43" s="29"/>
      <c r="CK43" s="29"/>
      <c r="CL43" s="20">
        <f t="shared" si="16"/>
        <v>0</v>
      </c>
      <c r="CM43" s="29"/>
      <c r="CN43" s="29"/>
      <c r="CO43" s="29"/>
      <c r="CP43" s="29"/>
      <c r="CQ43" s="63">
        <f t="shared" si="17"/>
        <v>0</v>
      </c>
      <c r="CR43" s="65">
        <f>CR44+600</f>
        <v>7221.31</v>
      </c>
      <c r="CS43" s="65">
        <f t="shared" ref="CS43:CU43" si="57">O43+T43+Y43+AD43+AJ43+AO43+AT43+AY43+BD43+BI43+BO43+BT43+BY43+CD43+CI43+CN43</f>
        <v>0</v>
      </c>
      <c r="CT43" s="65">
        <v>0</v>
      </c>
      <c r="CU43" s="65">
        <f t="shared" si="57"/>
        <v>2926</v>
      </c>
      <c r="CV43" s="21">
        <f t="shared" si="19"/>
        <v>10147.310000000001</v>
      </c>
      <c r="CW43" s="91" t="s">
        <v>101</v>
      </c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</row>
    <row r="44" spans="1:117" ht="16.55" customHeight="1" x14ac:dyDescent="0.25">
      <c r="A44" s="55" t="s">
        <v>54</v>
      </c>
      <c r="B44" s="23"/>
      <c r="C44" s="24" t="s">
        <v>94</v>
      </c>
      <c r="D44" s="25" t="s">
        <v>72</v>
      </c>
      <c r="E44" s="16">
        <f>CR44</f>
        <v>6621.31</v>
      </c>
      <c r="F44" s="16"/>
      <c r="G44" s="16"/>
      <c r="H44" s="16">
        <v>0</v>
      </c>
      <c r="I44" s="26">
        <v>12000</v>
      </c>
      <c r="J44" s="19">
        <f t="shared" si="20"/>
        <v>6621.31</v>
      </c>
      <c r="K44" s="17"/>
      <c r="L44" s="101"/>
      <c r="M44" s="102"/>
      <c r="N44" s="16"/>
      <c r="O44" s="18"/>
      <c r="P44" s="18"/>
      <c r="Q44" s="18"/>
      <c r="R44" s="19">
        <f t="shared" si="0"/>
        <v>0</v>
      </c>
      <c r="S44" s="18"/>
      <c r="T44" s="18"/>
      <c r="U44" s="18"/>
      <c r="V44" s="18"/>
      <c r="W44" s="20">
        <f t="shared" si="1"/>
        <v>0</v>
      </c>
      <c r="X44" s="18"/>
      <c r="Y44" s="18"/>
      <c r="Z44" s="18"/>
      <c r="AA44" s="18"/>
      <c r="AB44" s="20">
        <f t="shared" si="2"/>
        <v>0</v>
      </c>
      <c r="AC44" s="18"/>
      <c r="AD44" s="18"/>
      <c r="AE44" s="18"/>
      <c r="AF44" s="18"/>
      <c r="AG44" s="20">
        <f t="shared" si="3"/>
        <v>0</v>
      </c>
      <c r="AH44" s="20">
        <f t="shared" si="4"/>
        <v>0</v>
      </c>
      <c r="AI44" s="18"/>
      <c r="AJ44" s="18"/>
      <c r="AK44" s="18"/>
      <c r="AL44" s="18"/>
      <c r="AM44" s="20">
        <f t="shared" si="5"/>
        <v>0</v>
      </c>
      <c r="AN44" s="18"/>
      <c r="AO44" s="18"/>
      <c r="AP44" s="18"/>
      <c r="AQ44" s="18"/>
      <c r="AR44" s="20">
        <f t="shared" si="6"/>
        <v>0</v>
      </c>
      <c r="AS44" s="18"/>
      <c r="AT44" s="18"/>
      <c r="AU44" s="18"/>
      <c r="AV44" s="18"/>
      <c r="AW44" s="20">
        <f t="shared" si="7"/>
        <v>0</v>
      </c>
      <c r="AX44" s="18"/>
      <c r="AY44" s="18"/>
      <c r="AZ44" s="18"/>
      <c r="BA44" s="18"/>
      <c r="BB44" s="20">
        <f t="shared" si="8"/>
        <v>0</v>
      </c>
      <c r="BC44" s="18"/>
      <c r="BD44" s="18"/>
      <c r="BE44" s="18"/>
      <c r="BF44" s="18"/>
      <c r="BG44" s="20">
        <f t="shared" si="9"/>
        <v>0</v>
      </c>
      <c r="BH44" s="67">
        <f>392.02+1442.94+322.95+413.6+22.08+1183.05+317.92+339.55+85.22+257.37+267.18+258.29</f>
        <v>5302.17</v>
      </c>
      <c r="BI44" s="67"/>
      <c r="BJ44" s="67"/>
      <c r="BK44" s="18"/>
      <c r="BL44" s="20">
        <f t="shared" si="10"/>
        <v>5302.17</v>
      </c>
      <c r="BM44" s="20">
        <f t="shared" si="11"/>
        <v>5302.17</v>
      </c>
      <c r="BN44" s="18">
        <f>297.79+187.06+135.48+92.37+77.5+148+380.94</f>
        <v>1319.14</v>
      </c>
      <c r="BO44" s="18"/>
      <c r="BP44" s="18"/>
      <c r="BQ44" s="18"/>
      <c r="BR44" s="20">
        <f t="shared" si="12"/>
        <v>1319.14</v>
      </c>
      <c r="BS44" s="18"/>
      <c r="BT44" s="18"/>
      <c r="BU44" s="18"/>
      <c r="BV44" s="18"/>
      <c r="BW44" s="20">
        <f t="shared" si="13"/>
        <v>0</v>
      </c>
      <c r="BX44" s="18"/>
      <c r="BY44" s="18"/>
      <c r="BZ44" s="18"/>
      <c r="CA44" s="18"/>
      <c r="CB44" s="20">
        <f t="shared" si="14"/>
        <v>0</v>
      </c>
      <c r="CC44" s="18"/>
      <c r="CD44" s="18"/>
      <c r="CE44" s="18"/>
      <c r="CF44" s="18"/>
      <c r="CG44" s="20">
        <f t="shared" si="15"/>
        <v>0</v>
      </c>
      <c r="CH44" s="18"/>
      <c r="CI44" s="18"/>
      <c r="CJ44" s="18"/>
      <c r="CK44" s="18"/>
      <c r="CL44" s="20">
        <f t="shared" si="16"/>
        <v>0</v>
      </c>
      <c r="CM44" s="18"/>
      <c r="CN44" s="18"/>
      <c r="CO44" s="18"/>
      <c r="CP44" s="18"/>
      <c r="CQ44" s="63">
        <f t="shared" si="17"/>
        <v>0</v>
      </c>
      <c r="CR44" s="65">
        <f t="shared" ref="CR44:CU44" si="58">N44+S44+X44+AC44+AI44+AN44+AS44+AX44+BC44+BH44+BN44+BS44+BX44+CC44+CH44+CM44</f>
        <v>6621.31</v>
      </c>
      <c r="CS44" s="65">
        <f t="shared" si="58"/>
        <v>0</v>
      </c>
      <c r="CT44" s="65">
        <f t="shared" si="58"/>
        <v>0</v>
      </c>
      <c r="CU44" s="65">
        <f t="shared" si="58"/>
        <v>0</v>
      </c>
      <c r="CV44" s="21">
        <f t="shared" si="19"/>
        <v>6621.31</v>
      </c>
      <c r="CW44" s="22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</row>
    <row r="45" spans="1:117" ht="19.5" customHeight="1" x14ac:dyDescent="0.25">
      <c r="A45" s="53" t="s">
        <v>55</v>
      </c>
      <c r="B45" s="23"/>
      <c r="C45" s="24" t="s">
        <v>94</v>
      </c>
      <c r="D45" s="25" t="s">
        <v>72</v>
      </c>
      <c r="E45" s="16"/>
      <c r="F45" s="16"/>
      <c r="G45" s="16"/>
      <c r="H45" s="16"/>
      <c r="I45" s="26" t="s">
        <v>37</v>
      </c>
      <c r="J45" s="19">
        <f t="shared" si="20"/>
        <v>0</v>
      </c>
      <c r="K45" s="17"/>
      <c r="L45" s="101"/>
      <c r="M45" s="102"/>
      <c r="N45" s="16"/>
      <c r="O45" s="18"/>
      <c r="P45" s="18"/>
      <c r="Q45" s="18"/>
      <c r="R45" s="19">
        <f t="shared" si="0"/>
        <v>0</v>
      </c>
      <c r="S45" s="18"/>
      <c r="T45" s="18"/>
      <c r="U45" s="18"/>
      <c r="V45" s="18"/>
      <c r="W45" s="20">
        <f t="shared" si="1"/>
        <v>0</v>
      </c>
      <c r="X45" s="18"/>
      <c r="Y45" s="18"/>
      <c r="Z45" s="18"/>
      <c r="AA45" s="18"/>
      <c r="AB45" s="20">
        <f t="shared" si="2"/>
        <v>0</v>
      </c>
      <c r="AC45" s="18"/>
      <c r="AD45" s="18"/>
      <c r="AE45" s="18"/>
      <c r="AF45" s="18"/>
      <c r="AG45" s="20">
        <f t="shared" si="3"/>
        <v>0</v>
      </c>
      <c r="AH45" s="20">
        <f t="shared" si="4"/>
        <v>0</v>
      </c>
      <c r="AI45" s="18"/>
      <c r="AJ45" s="18"/>
      <c r="AK45" s="18"/>
      <c r="AL45" s="18"/>
      <c r="AM45" s="20">
        <f t="shared" si="5"/>
        <v>0</v>
      </c>
      <c r="AN45" s="18"/>
      <c r="AO45" s="18"/>
      <c r="AP45" s="18"/>
      <c r="AQ45" s="18"/>
      <c r="AR45" s="20">
        <f t="shared" si="6"/>
        <v>0</v>
      </c>
      <c r="AS45" s="18"/>
      <c r="AT45" s="18"/>
      <c r="AU45" s="18"/>
      <c r="AV45" s="18"/>
      <c r="AW45" s="20">
        <f t="shared" si="7"/>
        <v>0</v>
      </c>
      <c r="AX45" s="18"/>
      <c r="AY45" s="18"/>
      <c r="AZ45" s="18"/>
      <c r="BA45" s="18"/>
      <c r="BB45" s="20">
        <f t="shared" si="8"/>
        <v>0</v>
      </c>
      <c r="BC45" s="18"/>
      <c r="BD45" s="18"/>
      <c r="BE45" s="18"/>
      <c r="BF45" s="18"/>
      <c r="BG45" s="20">
        <f t="shared" si="9"/>
        <v>0</v>
      </c>
      <c r="BH45" s="67"/>
      <c r="BI45" s="67"/>
      <c r="BJ45" s="67"/>
      <c r="BK45" s="18"/>
      <c r="BL45" s="20">
        <f t="shared" si="10"/>
        <v>0</v>
      </c>
      <c r="BM45" s="20">
        <f t="shared" si="11"/>
        <v>0</v>
      </c>
      <c r="BN45" s="18"/>
      <c r="BO45" s="18"/>
      <c r="BP45" s="18"/>
      <c r="BQ45" s="18"/>
      <c r="BR45" s="20">
        <f t="shared" si="12"/>
        <v>0</v>
      </c>
      <c r="BS45" s="18"/>
      <c r="BT45" s="18"/>
      <c r="BU45" s="18"/>
      <c r="BV45" s="18"/>
      <c r="BW45" s="20">
        <f t="shared" si="13"/>
        <v>0</v>
      </c>
      <c r="BX45" s="18"/>
      <c r="BY45" s="18"/>
      <c r="BZ45" s="18"/>
      <c r="CA45" s="18"/>
      <c r="CB45" s="20">
        <f t="shared" si="14"/>
        <v>0</v>
      </c>
      <c r="CC45" s="18"/>
      <c r="CD45" s="18"/>
      <c r="CE45" s="18"/>
      <c r="CF45" s="18"/>
      <c r="CG45" s="20">
        <f t="shared" si="15"/>
        <v>0</v>
      </c>
      <c r="CH45" s="18"/>
      <c r="CI45" s="18"/>
      <c r="CJ45" s="18"/>
      <c r="CK45" s="18"/>
      <c r="CL45" s="20">
        <f t="shared" si="16"/>
        <v>0</v>
      </c>
      <c r="CM45" s="18"/>
      <c r="CN45" s="18"/>
      <c r="CO45" s="18"/>
      <c r="CP45" s="18"/>
      <c r="CQ45" s="63">
        <f t="shared" si="17"/>
        <v>0</v>
      </c>
      <c r="CR45" s="65">
        <f t="shared" ref="CR45:CU45" si="59">N45+S45+X45+AC45+AI45+AN45+AS45+AX45+BC45+BH45+BN45+BS45+BX45+CC45+CH45+CM45</f>
        <v>0</v>
      </c>
      <c r="CS45" s="65">
        <f t="shared" si="59"/>
        <v>0</v>
      </c>
      <c r="CT45" s="65">
        <f t="shared" si="59"/>
        <v>0</v>
      </c>
      <c r="CU45" s="65">
        <f t="shared" si="59"/>
        <v>0</v>
      </c>
      <c r="CV45" s="21">
        <f t="shared" si="19"/>
        <v>0</v>
      </c>
      <c r="CW45" s="22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</row>
    <row r="46" spans="1:117" ht="15.75" customHeight="1" x14ac:dyDescent="0.25">
      <c r="A46" s="53" t="s">
        <v>56</v>
      </c>
      <c r="B46" s="23"/>
      <c r="C46" s="24" t="s">
        <v>94</v>
      </c>
      <c r="D46" s="25" t="s">
        <v>72</v>
      </c>
      <c r="E46" s="16"/>
      <c r="F46" s="16"/>
      <c r="G46" s="16"/>
      <c r="H46" s="16"/>
      <c r="I46" s="26" t="s">
        <v>37</v>
      </c>
      <c r="J46" s="19">
        <f t="shared" si="20"/>
        <v>0</v>
      </c>
      <c r="K46" s="17"/>
      <c r="L46" s="101"/>
      <c r="M46" s="102"/>
      <c r="N46" s="16"/>
      <c r="O46" s="18"/>
      <c r="P46" s="18"/>
      <c r="Q46" s="18"/>
      <c r="R46" s="19">
        <f t="shared" si="0"/>
        <v>0</v>
      </c>
      <c r="S46" s="18"/>
      <c r="T46" s="18"/>
      <c r="U46" s="18"/>
      <c r="V46" s="18"/>
      <c r="W46" s="20">
        <f t="shared" si="1"/>
        <v>0</v>
      </c>
      <c r="X46" s="18"/>
      <c r="Y46" s="18"/>
      <c r="Z46" s="18"/>
      <c r="AA46" s="18"/>
      <c r="AB46" s="20">
        <f t="shared" si="2"/>
        <v>0</v>
      </c>
      <c r="AC46" s="18"/>
      <c r="AD46" s="18"/>
      <c r="AE46" s="18"/>
      <c r="AF46" s="18"/>
      <c r="AG46" s="20">
        <f t="shared" si="3"/>
        <v>0</v>
      </c>
      <c r="AH46" s="20">
        <f t="shared" si="4"/>
        <v>0</v>
      </c>
      <c r="AI46" s="18"/>
      <c r="AJ46" s="18"/>
      <c r="AK46" s="18"/>
      <c r="AL46" s="18"/>
      <c r="AM46" s="20">
        <f t="shared" si="5"/>
        <v>0</v>
      </c>
      <c r="AN46" s="18"/>
      <c r="AO46" s="18"/>
      <c r="AP46" s="18"/>
      <c r="AQ46" s="18"/>
      <c r="AR46" s="20">
        <f t="shared" si="6"/>
        <v>0</v>
      </c>
      <c r="AS46" s="18"/>
      <c r="AT46" s="18"/>
      <c r="AU46" s="18"/>
      <c r="AV46" s="18"/>
      <c r="AW46" s="20">
        <f t="shared" si="7"/>
        <v>0</v>
      </c>
      <c r="AX46" s="18"/>
      <c r="AY46" s="18"/>
      <c r="AZ46" s="18"/>
      <c r="BA46" s="18"/>
      <c r="BB46" s="20">
        <f t="shared" si="8"/>
        <v>0</v>
      </c>
      <c r="BC46" s="18"/>
      <c r="BD46" s="18"/>
      <c r="BE46" s="18"/>
      <c r="BF46" s="18"/>
      <c r="BG46" s="20">
        <f t="shared" si="9"/>
        <v>0</v>
      </c>
      <c r="BH46" s="67"/>
      <c r="BI46" s="67"/>
      <c r="BJ46" s="67"/>
      <c r="BK46" s="18"/>
      <c r="BL46" s="20">
        <f t="shared" si="10"/>
        <v>0</v>
      </c>
      <c r="BM46" s="20">
        <f t="shared" si="11"/>
        <v>0</v>
      </c>
      <c r="BN46" s="18"/>
      <c r="BO46" s="18"/>
      <c r="BP46" s="18"/>
      <c r="BQ46" s="18"/>
      <c r="BR46" s="20">
        <f t="shared" si="12"/>
        <v>0</v>
      </c>
      <c r="BS46" s="18"/>
      <c r="BT46" s="18"/>
      <c r="BU46" s="18"/>
      <c r="BV46" s="18"/>
      <c r="BW46" s="20">
        <f t="shared" si="13"/>
        <v>0</v>
      </c>
      <c r="BX46" s="18"/>
      <c r="BY46" s="18"/>
      <c r="BZ46" s="18"/>
      <c r="CA46" s="18"/>
      <c r="CB46" s="20">
        <f t="shared" si="14"/>
        <v>0</v>
      </c>
      <c r="CC46" s="18"/>
      <c r="CD46" s="18"/>
      <c r="CE46" s="18"/>
      <c r="CF46" s="18"/>
      <c r="CG46" s="20">
        <f t="shared" si="15"/>
        <v>0</v>
      </c>
      <c r="CH46" s="18"/>
      <c r="CI46" s="18"/>
      <c r="CJ46" s="18"/>
      <c r="CK46" s="18"/>
      <c r="CL46" s="20">
        <f t="shared" si="16"/>
        <v>0</v>
      </c>
      <c r="CM46" s="18"/>
      <c r="CN46" s="18"/>
      <c r="CO46" s="18"/>
      <c r="CP46" s="18"/>
      <c r="CQ46" s="63">
        <f t="shared" si="17"/>
        <v>0</v>
      </c>
      <c r="CR46" s="65">
        <f t="shared" ref="CR46:CU46" si="60">N46+S46+X46+AC46+AI46+AN46+AS46+AX46+BC46+BH46+BN46+BS46+BX46+CC46+CH46+CM46</f>
        <v>0</v>
      </c>
      <c r="CS46" s="65">
        <f t="shared" si="60"/>
        <v>0</v>
      </c>
      <c r="CT46" s="65">
        <f t="shared" si="60"/>
        <v>0</v>
      </c>
      <c r="CU46" s="65">
        <f t="shared" si="60"/>
        <v>0</v>
      </c>
      <c r="CV46" s="21">
        <f t="shared" si="19"/>
        <v>0</v>
      </c>
      <c r="CW46" s="22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</row>
    <row r="47" spans="1:117" ht="54" customHeight="1" x14ac:dyDescent="0.3">
      <c r="A47" s="58" t="s">
        <v>57</v>
      </c>
      <c r="B47" s="16"/>
      <c r="C47" s="16"/>
      <c r="D47" s="16"/>
      <c r="E47" s="32"/>
      <c r="F47" s="32">
        <f>F48+F49</f>
        <v>22863.880000000005</v>
      </c>
      <c r="G47" s="32">
        <f>G48+G49</f>
        <v>678.93000000000006</v>
      </c>
      <c r="H47" s="32"/>
      <c r="I47" s="69">
        <f>I48+I49</f>
        <v>22850</v>
      </c>
      <c r="J47" s="56">
        <f>J48+J49+AH47</f>
        <v>24136.310000000005</v>
      </c>
      <c r="K47" s="28" t="s">
        <v>58</v>
      </c>
      <c r="L47" s="101"/>
      <c r="M47" s="102"/>
      <c r="N47" s="61"/>
      <c r="O47" s="61"/>
      <c r="P47" s="61">
        <f>81.6+81.6</f>
        <v>163.19999999999999</v>
      </c>
      <c r="Q47" s="61"/>
      <c r="R47" s="62">
        <f t="shared" si="0"/>
        <v>163.19999999999999</v>
      </c>
      <c r="S47" s="61"/>
      <c r="T47" s="61"/>
      <c r="U47" s="61">
        <v>105.83</v>
      </c>
      <c r="V47" s="61"/>
      <c r="W47" s="63">
        <f t="shared" si="1"/>
        <v>105.83</v>
      </c>
      <c r="X47" s="61"/>
      <c r="Y47" s="61"/>
      <c r="Z47" s="61">
        <v>202.39</v>
      </c>
      <c r="AA47" s="61"/>
      <c r="AB47" s="63">
        <f t="shared" si="2"/>
        <v>202.39</v>
      </c>
      <c r="AC47" s="61"/>
      <c r="AD47" s="61"/>
      <c r="AE47" s="61">
        <v>122.08</v>
      </c>
      <c r="AF47" s="61"/>
      <c r="AG47" s="63">
        <f t="shared" si="3"/>
        <v>122.08</v>
      </c>
      <c r="AH47" s="63">
        <f t="shared" si="4"/>
        <v>593.5</v>
      </c>
      <c r="AI47" s="61"/>
      <c r="AJ47" s="61"/>
      <c r="AK47" s="64">
        <f>AK48+AK49</f>
        <v>84.1</v>
      </c>
      <c r="AL47" s="61"/>
      <c r="AM47" s="63">
        <f t="shared" si="5"/>
        <v>84.1</v>
      </c>
      <c r="AN47" s="61"/>
      <c r="AO47" s="61"/>
      <c r="AP47" s="61">
        <v>91.91</v>
      </c>
      <c r="AQ47" s="61"/>
      <c r="AR47" s="63">
        <f t="shared" si="6"/>
        <v>91.91</v>
      </c>
      <c r="AS47" s="61"/>
      <c r="AT47" s="61"/>
      <c r="AU47" s="61">
        <f>AU48+AU49</f>
        <v>90.82</v>
      </c>
      <c r="AV47" s="61"/>
      <c r="AW47" s="63">
        <f t="shared" si="7"/>
        <v>90.82</v>
      </c>
      <c r="AX47" s="61"/>
      <c r="AY47" s="61"/>
      <c r="AZ47" s="61">
        <f>AZ48+AZ49</f>
        <v>122.50999999999999</v>
      </c>
      <c r="BA47" s="61">
        <f>BA48+BA49</f>
        <v>450</v>
      </c>
      <c r="BB47" s="63">
        <f t="shared" si="8"/>
        <v>572.51</v>
      </c>
      <c r="BC47" s="61"/>
      <c r="BD47" s="61">
        <f>BD48</f>
        <v>0</v>
      </c>
      <c r="BE47" s="61">
        <v>237.51</v>
      </c>
      <c r="BF47" s="61"/>
      <c r="BG47" s="63">
        <f t="shared" si="9"/>
        <v>237.51</v>
      </c>
      <c r="BH47" s="61"/>
      <c r="BI47" s="61">
        <v>5594.13</v>
      </c>
      <c r="BJ47" s="61">
        <v>154.56</v>
      </c>
      <c r="BK47" s="61"/>
      <c r="BL47" s="63">
        <f t="shared" si="10"/>
        <v>5748.6900000000005</v>
      </c>
      <c r="BM47" s="20">
        <f t="shared" si="11"/>
        <v>6825.5400000000009</v>
      </c>
      <c r="BN47" s="81"/>
      <c r="BO47" s="81">
        <v>3422.76</v>
      </c>
      <c r="BP47" s="81">
        <f>BP49</f>
        <v>180.32</v>
      </c>
      <c r="BQ47" s="81"/>
      <c r="BR47" s="63">
        <f t="shared" si="12"/>
        <v>3603.0800000000004</v>
      </c>
      <c r="BS47" s="61"/>
      <c r="BT47" s="61">
        <f>BT48</f>
        <v>2292.59</v>
      </c>
      <c r="BU47" s="61">
        <f>BU49</f>
        <v>103.06</v>
      </c>
      <c r="BV47" s="61"/>
      <c r="BW47" s="63">
        <f t="shared" si="13"/>
        <v>2395.65</v>
      </c>
      <c r="BX47" s="61"/>
      <c r="BY47" s="61">
        <f>BY48+BY49</f>
        <v>13765.560000000001</v>
      </c>
      <c r="BZ47" s="61">
        <f>BZ48+BZ49</f>
        <v>228.93</v>
      </c>
      <c r="CA47" s="61"/>
      <c r="CB47" s="63">
        <f t="shared" si="14"/>
        <v>13994.490000000002</v>
      </c>
      <c r="CC47" s="61"/>
      <c r="CD47" s="61"/>
      <c r="CE47" s="61"/>
      <c r="CF47" s="61"/>
      <c r="CG47" s="63">
        <f t="shared" si="15"/>
        <v>0</v>
      </c>
      <c r="CH47" s="61"/>
      <c r="CI47" s="61"/>
      <c r="CJ47" s="61"/>
      <c r="CK47" s="61"/>
      <c r="CL47" s="63">
        <f t="shared" si="16"/>
        <v>0</v>
      </c>
      <c r="CM47" s="61"/>
      <c r="CN47" s="61"/>
      <c r="CO47" s="61"/>
      <c r="CP47" s="61"/>
      <c r="CQ47" s="63">
        <f t="shared" si="17"/>
        <v>0</v>
      </c>
      <c r="CR47" s="65">
        <f t="shared" ref="CR47:CU47" si="61">N47+S47+X47+AC47+AI47+AN47+AS47+AX47+BC47+BH47+BN47+BS47+BX47+CC47+CH47+CM47</f>
        <v>0</v>
      </c>
      <c r="CS47" s="65">
        <f>CS48</f>
        <v>22283.070000000003</v>
      </c>
      <c r="CT47" s="65">
        <f>CT48+CT49+593.5</f>
        <v>1403.24</v>
      </c>
      <c r="CU47" s="65">
        <f t="shared" si="61"/>
        <v>450</v>
      </c>
      <c r="CV47" s="21">
        <f t="shared" si="19"/>
        <v>24136.310000000005</v>
      </c>
      <c r="CW47" s="30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</row>
    <row r="48" spans="1:117" ht="19.5" customHeight="1" x14ac:dyDescent="0.25">
      <c r="A48" s="53" t="s">
        <v>59</v>
      </c>
      <c r="B48" s="23"/>
      <c r="C48" s="24" t="s">
        <v>94</v>
      </c>
      <c r="D48" s="25" t="s">
        <v>72</v>
      </c>
      <c r="E48" s="16"/>
      <c r="F48" s="16">
        <f>CS48</f>
        <v>22283.070000000003</v>
      </c>
      <c r="G48" s="16">
        <f>CT48</f>
        <v>228.93</v>
      </c>
      <c r="H48" s="16"/>
      <c r="I48" s="26">
        <v>11000</v>
      </c>
      <c r="J48" s="19">
        <f t="shared" si="20"/>
        <v>22512.000000000004</v>
      </c>
      <c r="K48" s="17"/>
      <c r="L48" s="101"/>
      <c r="M48" s="102"/>
      <c r="N48" s="66"/>
      <c r="O48" s="67"/>
      <c r="P48" s="67"/>
      <c r="Q48" s="67"/>
      <c r="R48" s="62">
        <f t="shared" si="0"/>
        <v>0</v>
      </c>
      <c r="S48" s="67"/>
      <c r="T48" s="67"/>
      <c r="U48" s="67"/>
      <c r="V48" s="67"/>
      <c r="W48" s="63">
        <f t="shared" si="1"/>
        <v>0</v>
      </c>
      <c r="X48" s="67"/>
      <c r="Y48" s="67"/>
      <c r="Z48" s="67"/>
      <c r="AA48" s="67"/>
      <c r="AB48" s="63">
        <f t="shared" si="2"/>
        <v>0</v>
      </c>
      <c r="AC48" s="67"/>
      <c r="AD48" s="67"/>
      <c r="AE48" s="67"/>
      <c r="AF48" s="67"/>
      <c r="AG48" s="63">
        <f t="shared" si="3"/>
        <v>0</v>
      </c>
      <c r="AH48" s="63">
        <f t="shared" si="4"/>
        <v>0</v>
      </c>
      <c r="AI48" s="67"/>
      <c r="AJ48" s="67"/>
      <c r="AK48" s="67"/>
      <c r="AL48" s="67"/>
      <c r="AM48" s="63">
        <f t="shared" si="5"/>
        <v>0</v>
      </c>
      <c r="AN48" s="67"/>
      <c r="AO48" s="67"/>
      <c r="AP48" s="67">
        <v>0</v>
      </c>
      <c r="AQ48" s="67"/>
      <c r="AR48" s="63">
        <f t="shared" si="6"/>
        <v>0</v>
      </c>
      <c r="AS48" s="67"/>
      <c r="AT48" s="67"/>
      <c r="AU48" s="67"/>
      <c r="AV48" s="67"/>
      <c r="AW48" s="63">
        <f t="shared" si="7"/>
        <v>0</v>
      </c>
      <c r="AX48" s="67"/>
      <c r="AY48" s="67"/>
      <c r="AZ48" s="67"/>
      <c r="BA48" s="67"/>
      <c r="BB48" s="63">
        <f t="shared" si="8"/>
        <v>0</v>
      </c>
      <c r="BC48" s="67"/>
      <c r="BD48" s="67"/>
      <c r="BE48" s="67">
        <v>0</v>
      </c>
      <c r="BF48" s="67"/>
      <c r="BG48" s="63">
        <f t="shared" si="9"/>
        <v>0</v>
      </c>
      <c r="BH48" s="67"/>
      <c r="BI48" s="67">
        <v>0</v>
      </c>
      <c r="BJ48" s="67">
        <v>0</v>
      </c>
      <c r="BK48" s="67"/>
      <c r="BL48" s="63">
        <f t="shared" si="10"/>
        <v>0</v>
      </c>
      <c r="BM48" s="20">
        <f t="shared" si="11"/>
        <v>0</v>
      </c>
      <c r="BN48" s="67"/>
      <c r="BO48" s="67">
        <v>0</v>
      </c>
      <c r="BP48" s="67"/>
      <c r="BQ48" s="67"/>
      <c r="BR48" s="63">
        <f t="shared" si="12"/>
        <v>0</v>
      </c>
      <c r="BS48" s="67"/>
      <c r="BT48" s="67">
        <f>2292.59</f>
        <v>2292.59</v>
      </c>
      <c r="BU48" s="67"/>
      <c r="BV48" s="67"/>
      <c r="BW48" s="63">
        <f t="shared" si="13"/>
        <v>2292.59</v>
      </c>
      <c r="BX48" s="67"/>
      <c r="BY48" s="67">
        <f>3132.65+1638.61+1659.19+1718.18</f>
        <v>8148.630000000001</v>
      </c>
      <c r="BZ48" s="67">
        <f>228.93</f>
        <v>228.93</v>
      </c>
      <c r="CA48" s="67"/>
      <c r="CB48" s="63">
        <f t="shared" si="14"/>
        <v>8377.5600000000013</v>
      </c>
      <c r="CC48" s="67"/>
      <c r="CD48" s="67">
        <f>2502.07+827.2+1659.18+1718.18</f>
        <v>6706.630000000001</v>
      </c>
      <c r="CE48" s="67"/>
      <c r="CF48" s="67"/>
      <c r="CG48" s="63">
        <f t="shared" si="15"/>
        <v>6706.630000000001</v>
      </c>
      <c r="CH48" s="67"/>
      <c r="CI48" s="67">
        <f>1757.86+1659.18+1718.18</f>
        <v>5135.22</v>
      </c>
      <c r="CJ48" s="67"/>
      <c r="CK48" s="67"/>
      <c r="CL48" s="63">
        <f t="shared" si="16"/>
        <v>5135.22</v>
      </c>
      <c r="CM48" s="67"/>
      <c r="CN48" s="67"/>
      <c r="CO48" s="67"/>
      <c r="CP48" s="67"/>
      <c r="CQ48" s="63">
        <f t="shared" si="17"/>
        <v>0</v>
      </c>
      <c r="CR48" s="65">
        <f t="shared" ref="CR48:CU48" si="62">N48+S48+X48+AC48+AI48+AN48+AS48+AX48+BC48+BH48+BN48+BS48+BX48+CC48+CH48+CM48</f>
        <v>0</v>
      </c>
      <c r="CS48" s="65">
        <f t="shared" si="62"/>
        <v>22283.070000000003</v>
      </c>
      <c r="CT48" s="65">
        <f t="shared" si="62"/>
        <v>228.93</v>
      </c>
      <c r="CU48" s="65">
        <f t="shared" si="62"/>
        <v>0</v>
      </c>
      <c r="CV48" s="21">
        <f t="shared" si="19"/>
        <v>22512.000000000004</v>
      </c>
      <c r="CW48" s="22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</row>
    <row r="49" spans="1:117" ht="31.6" customHeight="1" x14ac:dyDescent="0.25">
      <c r="A49" s="53" t="s">
        <v>60</v>
      </c>
      <c r="B49" s="23"/>
      <c r="C49" s="24" t="s">
        <v>94</v>
      </c>
      <c r="D49" s="25" t="s">
        <v>72</v>
      </c>
      <c r="E49" s="16"/>
      <c r="F49" s="16">
        <f>CT49</f>
        <v>580.80999999999995</v>
      </c>
      <c r="G49" s="16">
        <f>CU49</f>
        <v>450</v>
      </c>
      <c r="H49" s="16"/>
      <c r="I49" s="26">
        <v>11850</v>
      </c>
      <c r="J49" s="19">
        <f t="shared" si="20"/>
        <v>1030.81</v>
      </c>
      <c r="K49" s="17"/>
      <c r="L49" s="101"/>
      <c r="M49" s="102"/>
      <c r="N49" s="66"/>
      <c r="O49" s="67"/>
      <c r="P49" s="67"/>
      <c r="Q49" s="67"/>
      <c r="R49" s="62">
        <f t="shared" si="0"/>
        <v>0</v>
      </c>
      <c r="S49" s="67"/>
      <c r="T49" s="67"/>
      <c r="U49" s="67"/>
      <c r="V49" s="67"/>
      <c r="W49" s="63">
        <f t="shared" si="1"/>
        <v>0</v>
      </c>
      <c r="X49" s="67"/>
      <c r="Y49" s="67"/>
      <c r="Z49" s="67"/>
      <c r="AA49" s="67"/>
      <c r="AB49" s="63">
        <f t="shared" si="2"/>
        <v>0</v>
      </c>
      <c r="AC49" s="67"/>
      <c r="AD49" s="67"/>
      <c r="AE49" s="67"/>
      <c r="AF49" s="67"/>
      <c r="AG49" s="63">
        <f t="shared" si="3"/>
        <v>0</v>
      </c>
      <c r="AH49" s="63">
        <f t="shared" si="4"/>
        <v>0</v>
      </c>
      <c r="AI49" s="67"/>
      <c r="AJ49" s="67"/>
      <c r="AK49" s="67">
        <v>84.1</v>
      </c>
      <c r="AL49" s="67"/>
      <c r="AM49" s="63">
        <f t="shared" si="5"/>
        <v>84.1</v>
      </c>
      <c r="AN49" s="67"/>
      <c r="AO49" s="67"/>
      <c r="AP49" s="67"/>
      <c r="AQ49" s="67"/>
      <c r="AR49" s="63">
        <f t="shared" si="6"/>
        <v>0</v>
      </c>
      <c r="AS49" s="67"/>
      <c r="AT49" s="67"/>
      <c r="AU49" s="67">
        <f>84.1+6.72</f>
        <v>90.82</v>
      </c>
      <c r="AV49" s="67"/>
      <c r="AW49" s="63">
        <f t="shared" si="7"/>
        <v>90.82</v>
      </c>
      <c r="AX49" s="67"/>
      <c r="AY49" s="67"/>
      <c r="AZ49" s="67">
        <f>4.62+7.39+9+9+84.1+8.4</f>
        <v>122.50999999999999</v>
      </c>
      <c r="BA49" s="67">
        <v>450</v>
      </c>
      <c r="BB49" s="63">
        <f t="shared" si="8"/>
        <v>572.51</v>
      </c>
      <c r="BC49" s="67"/>
      <c r="BD49" s="67" t="s">
        <v>95</v>
      </c>
      <c r="BE49" s="67"/>
      <c r="BF49" s="67"/>
      <c r="BG49" s="63">
        <f t="shared" si="9"/>
        <v>0</v>
      </c>
      <c r="BH49" s="67"/>
      <c r="BI49" s="67"/>
      <c r="BJ49" s="67"/>
      <c r="BK49" s="67"/>
      <c r="BL49" s="63">
        <f t="shared" si="10"/>
        <v>0</v>
      </c>
      <c r="BM49" s="20">
        <f t="shared" si="11"/>
        <v>747.43</v>
      </c>
      <c r="BN49" s="67"/>
      <c r="BO49" s="67"/>
      <c r="BP49" s="67">
        <v>180.32</v>
      </c>
      <c r="BQ49" s="67"/>
      <c r="BR49" s="63">
        <f t="shared" si="12"/>
        <v>180.32</v>
      </c>
      <c r="BS49" s="67"/>
      <c r="BT49" s="67"/>
      <c r="BU49" s="67">
        <v>103.06</v>
      </c>
      <c r="BV49" s="67"/>
      <c r="BW49" s="63">
        <f t="shared" si="13"/>
        <v>103.06</v>
      </c>
      <c r="BX49" s="67"/>
      <c r="BY49" s="67">
        <f>2076.72+519+2502.07+519.14</f>
        <v>5616.93</v>
      </c>
      <c r="BZ49" s="67"/>
      <c r="CA49" s="67"/>
      <c r="CB49" s="63">
        <f t="shared" si="14"/>
        <v>5616.93</v>
      </c>
      <c r="CC49" s="67"/>
      <c r="CD49" s="67"/>
      <c r="CE49" s="67"/>
      <c r="CF49" s="67"/>
      <c r="CG49" s="63">
        <f t="shared" si="15"/>
        <v>0</v>
      </c>
      <c r="CH49" s="67"/>
      <c r="CI49" s="67"/>
      <c r="CJ49" s="67"/>
      <c r="CK49" s="67"/>
      <c r="CL49" s="63">
        <f t="shared" si="16"/>
        <v>0</v>
      </c>
      <c r="CM49" s="67"/>
      <c r="CN49" s="67"/>
      <c r="CO49" s="67"/>
      <c r="CP49" s="67"/>
      <c r="CQ49" s="63">
        <f t="shared" si="17"/>
        <v>0</v>
      </c>
      <c r="CR49" s="65">
        <f t="shared" ref="CR49:CU49" si="63">N49+S49+X49+AC49+AI49+AN49+AS49+AX49+BC49+BH49+BN49+BS49+BX49+CC49+CH49+CM49</f>
        <v>0</v>
      </c>
      <c r="CS49" s="65"/>
      <c r="CT49" s="65">
        <f t="shared" si="63"/>
        <v>580.80999999999995</v>
      </c>
      <c r="CU49" s="65">
        <f t="shared" si="63"/>
        <v>450</v>
      </c>
      <c r="CV49" s="21">
        <f t="shared" si="19"/>
        <v>1030.81</v>
      </c>
      <c r="CW49" s="22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</row>
    <row r="50" spans="1:117" ht="24.75" customHeight="1" x14ac:dyDescent="0.25">
      <c r="A50" s="108"/>
      <c r="B50" s="94"/>
      <c r="C50" s="94"/>
      <c r="D50" s="94"/>
      <c r="E50" s="94"/>
      <c r="F50" s="94"/>
      <c r="G50" s="94"/>
      <c r="H50" s="94"/>
      <c r="I50" s="94"/>
      <c r="J50" s="94"/>
      <c r="K50" s="95"/>
      <c r="L50" s="97"/>
      <c r="M50" s="98"/>
      <c r="N50" s="82"/>
      <c r="O50" s="83"/>
      <c r="P50" s="83"/>
      <c r="Q50" s="83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92"/>
      <c r="AI50" s="83"/>
      <c r="AJ50" s="83"/>
      <c r="AK50" s="83"/>
      <c r="AL50" s="83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90">
        <f>CV12+CV17+CV20+CV23+CV26+CV29+CV33+CV36+CV39+CV43+CV47</f>
        <v>100000</v>
      </c>
      <c r="CW50" s="5"/>
      <c r="CX50" s="4"/>
      <c r="CY50" s="3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</row>
    <row r="51" spans="1:117" ht="15.75" customHeight="1" x14ac:dyDescent="0.3">
      <c r="A51" s="96" t="s">
        <v>61</v>
      </c>
      <c r="B51" s="94"/>
      <c r="C51" s="94"/>
      <c r="D51" s="94"/>
      <c r="E51" s="94"/>
      <c r="F51" s="94"/>
      <c r="G51" s="94"/>
      <c r="H51" s="95"/>
      <c r="I51" s="59">
        <f>I12+I17+I20+I23+I26+I29+I33+I36+I39+I43+I47</f>
        <v>100000</v>
      </c>
      <c r="J51" s="59">
        <f>J12+J17+J20+J23+J26+J29+J33+J36+J39+J43+J47</f>
        <v>100000</v>
      </c>
      <c r="K51" s="75"/>
      <c r="L51" s="35"/>
      <c r="M51" s="35"/>
      <c r="N51" s="7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85"/>
      <c r="AH51" s="7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85"/>
      <c r="BM51" s="75">
        <f>BM50+BL50</f>
        <v>0</v>
      </c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4"/>
      <c r="CS51" s="4"/>
      <c r="CT51" s="4"/>
      <c r="CU51" s="4"/>
      <c r="CV51" s="4"/>
      <c r="CW51" s="5"/>
      <c r="CX51" s="4"/>
      <c r="CY51" s="3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</row>
    <row r="52" spans="1:117" ht="15.75" customHeight="1" x14ac:dyDescent="0.25">
      <c r="A52" s="36"/>
      <c r="B52" s="37" t="s">
        <v>62</v>
      </c>
      <c r="C52" s="37"/>
      <c r="D52" s="37"/>
      <c r="E52" s="36"/>
      <c r="F52" s="36" t="s">
        <v>63</v>
      </c>
      <c r="G52" s="36"/>
      <c r="H52" s="36"/>
      <c r="I52" s="36"/>
      <c r="J52" s="36" t="s">
        <v>64</v>
      </c>
      <c r="K52" s="36"/>
      <c r="L52" s="36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87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88"/>
      <c r="BM52" s="86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87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</row>
    <row r="53" spans="1:117" ht="15.75" customHeight="1" x14ac:dyDescent="0.25">
      <c r="A53" s="36"/>
      <c r="B53" s="37" t="s">
        <v>65</v>
      </c>
      <c r="C53" s="37" t="s">
        <v>66</v>
      </c>
      <c r="D53" s="37"/>
      <c r="E53" s="36" t="s">
        <v>30</v>
      </c>
      <c r="F53" s="36" t="s">
        <v>65</v>
      </c>
      <c r="G53" s="36" t="s">
        <v>66</v>
      </c>
      <c r="H53" s="36" t="s">
        <v>30</v>
      </c>
      <c r="I53" s="36"/>
      <c r="J53" s="71">
        <f>I51-J51</f>
        <v>0</v>
      </c>
      <c r="K53" s="72" t="s">
        <v>66</v>
      </c>
      <c r="L53" s="36" t="s">
        <v>30</v>
      </c>
      <c r="M53" s="38"/>
      <c r="N53" s="38"/>
      <c r="O53" s="38"/>
      <c r="P53" s="38"/>
      <c r="Q53" s="38"/>
      <c r="R53" s="5"/>
      <c r="S53" s="38"/>
      <c r="T53" s="38"/>
      <c r="U53" s="38"/>
      <c r="V53" s="38"/>
      <c r="W53" s="5"/>
      <c r="X53" s="38"/>
      <c r="Y53" s="38"/>
      <c r="Z53" s="38"/>
      <c r="AA53" s="38"/>
      <c r="AB53" s="5"/>
      <c r="AC53" s="38"/>
      <c r="AD53" s="38"/>
      <c r="AE53" s="38"/>
      <c r="AF53" s="38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88"/>
      <c r="BM53" s="88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38"/>
      <c r="CS53" s="38"/>
      <c r="CT53" s="38"/>
      <c r="CU53" s="38"/>
      <c r="CV53" s="38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</row>
    <row r="54" spans="1:117" ht="15.75" customHeight="1" x14ac:dyDescent="0.25">
      <c r="A54" s="39" t="s">
        <v>67</v>
      </c>
      <c r="B54" s="40">
        <f>SUMIF($B$11:$B$50,"x",J$11:J$50)</f>
        <v>28569.309999999998</v>
      </c>
      <c r="C54" s="40"/>
      <c r="D54" s="40"/>
      <c r="E54" s="41">
        <f t="shared" ref="E54:E56" si="64">C54+B54</f>
        <v>28569.309999999998</v>
      </c>
      <c r="F54" s="41"/>
      <c r="G54" s="41"/>
      <c r="H54" s="41"/>
      <c r="I54" s="36"/>
      <c r="J54" s="72"/>
      <c r="K54" s="73"/>
      <c r="L54" s="41"/>
      <c r="M54" s="38"/>
      <c r="N54" s="38"/>
      <c r="O54" s="38"/>
      <c r="P54" s="38"/>
      <c r="Q54" s="38"/>
      <c r="R54" s="5"/>
      <c r="S54" s="38"/>
      <c r="T54" s="38"/>
      <c r="U54" s="38"/>
      <c r="V54" s="38"/>
      <c r="W54" s="5"/>
      <c r="X54" s="38"/>
      <c r="Y54" s="38"/>
      <c r="Z54" s="38"/>
      <c r="AA54" s="38"/>
      <c r="AB54" s="5"/>
      <c r="AC54" s="38"/>
      <c r="AD54" s="38"/>
      <c r="AE54" s="38"/>
      <c r="AF54" s="38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88"/>
      <c r="BM54" s="87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38"/>
      <c r="CS54" s="38"/>
      <c r="CT54" s="38"/>
      <c r="CU54" s="38"/>
      <c r="CV54" s="38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</row>
    <row r="55" spans="1:117" ht="15.75" customHeight="1" x14ac:dyDescent="0.25">
      <c r="A55" s="42">
        <v>44440</v>
      </c>
      <c r="B55" s="43">
        <f>SUMIF($B$11:$B$50,"x",R$11:R$50)</f>
        <v>0</v>
      </c>
      <c r="C55" s="40">
        <f>SUMIF($C$11:$C$50,"x",R$11:R$50)</f>
        <v>0</v>
      </c>
      <c r="D55" s="40"/>
      <c r="E55" s="41">
        <f t="shared" si="64"/>
        <v>0</v>
      </c>
      <c r="F55" s="41">
        <f t="shared" ref="F55:G55" si="65">B55</f>
        <v>0</v>
      </c>
      <c r="G55" s="41">
        <f t="shared" si="65"/>
        <v>0</v>
      </c>
      <c r="H55" s="41">
        <f t="shared" ref="H55:H56" si="66">G55+F55</f>
        <v>0</v>
      </c>
      <c r="I55" s="44"/>
      <c r="J55" s="74"/>
      <c r="K55" s="74"/>
      <c r="L55" s="44"/>
      <c r="M55" s="38"/>
      <c r="N55" s="38"/>
      <c r="O55" s="38"/>
      <c r="P55" s="38"/>
      <c r="Q55" s="38"/>
      <c r="R55" s="5"/>
      <c r="S55" s="38"/>
      <c r="T55" s="38"/>
      <c r="U55" s="38"/>
      <c r="V55" s="38"/>
      <c r="W55" s="38"/>
      <c r="X55" s="38"/>
      <c r="Y55" s="38"/>
      <c r="Z55" s="38"/>
      <c r="AA55" s="38"/>
      <c r="AB55" s="5"/>
      <c r="AC55" s="38"/>
      <c r="AD55" s="38"/>
      <c r="AE55" s="38"/>
      <c r="AF55" s="38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88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38"/>
      <c r="CS55" s="38"/>
      <c r="CT55" s="38"/>
      <c r="CU55" s="38"/>
      <c r="CV55" s="38"/>
      <c r="CW55" s="4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</row>
    <row r="56" spans="1:117" ht="15.75" customHeight="1" x14ac:dyDescent="0.25">
      <c r="A56" s="42">
        <v>44470</v>
      </c>
      <c r="B56" s="43">
        <f>SUMIF($B$11:$B$50,"x",W$11:W$50)</f>
        <v>0</v>
      </c>
      <c r="C56" s="40">
        <f>SUMIF($C$11:$C$50,"x",W$11:W$50)</f>
        <v>0</v>
      </c>
      <c r="D56" s="40"/>
      <c r="E56" s="41">
        <f t="shared" si="64"/>
        <v>0</v>
      </c>
      <c r="F56" s="41">
        <f t="shared" ref="F56:G56" si="67">F55+B56</f>
        <v>0</v>
      </c>
      <c r="G56" s="41">
        <f t="shared" si="67"/>
        <v>0</v>
      </c>
      <c r="H56" s="41">
        <f t="shared" si="66"/>
        <v>0</v>
      </c>
      <c r="I56" s="44"/>
      <c r="J56" s="44"/>
      <c r="K56" s="44"/>
      <c r="L56" s="44"/>
      <c r="M56" s="5"/>
      <c r="N56" s="38"/>
      <c r="O56" s="38"/>
      <c r="P56" s="38"/>
      <c r="Q56" s="38"/>
      <c r="R56" s="38"/>
      <c r="S56" s="38"/>
      <c r="T56" s="38"/>
      <c r="U56" s="38"/>
      <c r="V56" s="38"/>
      <c r="W56" s="46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89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</row>
    <row r="57" spans="1:117" ht="15.75" customHeight="1" x14ac:dyDescent="0.25">
      <c r="A57" s="42"/>
      <c r="B57" s="43"/>
      <c r="C57" s="40"/>
      <c r="D57" s="40"/>
      <c r="E57" s="41"/>
      <c r="F57" s="41"/>
      <c r="G57" s="41"/>
      <c r="H57" s="41"/>
      <c r="I57" s="44"/>
      <c r="J57" s="44"/>
      <c r="K57" s="44"/>
      <c r="L57" s="44"/>
      <c r="M57" s="5"/>
      <c r="N57" s="47"/>
      <c r="O57" s="47"/>
      <c r="P57" s="47"/>
      <c r="Q57" s="47"/>
      <c r="R57" s="47"/>
      <c r="S57" s="47"/>
      <c r="T57" s="47"/>
      <c r="U57" s="47"/>
      <c r="V57" s="47"/>
      <c r="W57" s="5"/>
      <c r="X57" s="47"/>
      <c r="Y57" s="47"/>
      <c r="Z57" s="46"/>
      <c r="AA57" s="38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88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5"/>
      <c r="CW57" s="45"/>
      <c r="CX57" s="4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</row>
    <row r="58" spans="1:117" ht="15.75" customHeight="1" x14ac:dyDescent="0.25">
      <c r="A58" s="48" t="s">
        <v>68</v>
      </c>
      <c r="B58" s="43">
        <f>SUMIF($B$11:$B$50,"x",AG$11:AG$50)</f>
        <v>0</v>
      </c>
      <c r="C58" s="40">
        <f>SUMIF($C$11:$C$50,"x",AG$11:AG$50)</f>
        <v>0</v>
      </c>
      <c r="D58" s="40"/>
      <c r="E58" s="41">
        <f t="shared" ref="E58:E70" si="68">C58+B58</f>
        <v>0</v>
      </c>
      <c r="F58" s="41">
        <f t="shared" ref="F58:G58" si="69">F57+B58</f>
        <v>0</v>
      </c>
      <c r="G58" s="41">
        <f t="shared" si="69"/>
        <v>0</v>
      </c>
      <c r="H58" s="41">
        <f t="shared" ref="H58:H70" si="70">G58+F58</f>
        <v>0</v>
      </c>
      <c r="I58" s="44"/>
      <c r="J58" s="44"/>
      <c r="K58" s="44"/>
      <c r="L58" s="44"/>
      <c r="M58" s="5"/>
      <c r="N58" s="5"/>
      <c r="O58" s="5"/>
      <c r="P58" s="5"/>
      <c r="Q58" s="5"/>
      <c r="R58" s="38"/>
      <c r="S58" s="5"/>
      <c r="T58" s="5"/>
      <c r="U58" s="5"/>
      <c r="V58" s="5"/>
      <c r="W58" s="5"/>
      <c r="X58" s="5"/>
      <c r="Y58" s="5"/>
      <c r="Z58" s="5"/>
      <c r="AA58" s="38"/>
      <c r="AB58" s="38"/>
      <c r="AC58" s="5"/>
      <c r="AD58" s="5"/>
      <c r="AE58" s="5"/>
      <c r="AF58" s="5"/>
      <c r="AG58" s="38"/>
      <c r="AH58" s="38"/>
      <c r="AI58" s="5"/>
      <c r="AJ58" s="5"/>
      <c r="AK58" s="5"/>
      <c r="AL58" s="5"/>
      <c r="AM58" s="38"/>
      <c r="AN58" s="5"/>
      <c r="AO58" s="5"/>
      <c r="AP58" s="5"/>
      <c r="AQ58" s="5"/>
      <c r="AR58" s="38"/>
      <c r="AS58" s="5"/>
      <c r="AT58" s="5"/>
      <c r="AU58" s="5"/>
      <c r="AV58" s="5"/>
      <c r="AW58" s="38"/>
      <c r="AX58" s="5"/>
      <c r="AY58" s="5"/>
      <c r="AZ58" s="5"/>
      <c r="BA58" s="5"/>
      <c r="BB58" s="38"/>
      <c r="BC58" s="5"/>
      <c r="BD58" s="5"/>
      <c r="BE58" s="5"/>
      <c r="BF58" s="5"/>
      <c r="BG58" s="38"/>
      <c r="BH58" s="5"/>
      <c r="BI58" s="5"/>
      <c r="BJ58" s="5"/>
      <c r="BK58" s="5"/>
      <c r="BL58" s="38"/>
      <c r="BM58" s="38"/>
      <c r="BN58" s="5"/>
      <c r="BO58" s="5"/>
      <c r="BP58" s="5"/>
      <c r="BQ58" s="5"/>
      <c r="BR58" s="38"/>
      <c r="BS58" s="5"/>
      <c r="BT58" s="5"/>
      <c r="BU58" s="5"/>
      <c r="BV58" s="5"/>
      <c r="BW58" s="38"/>
      <c r="BX58" s="5"/>
      <c r="BY58" s="5"/>
      <c r="BZ58" s="5"/>
      <c r="CA58" s="5"/>
      <c r="CB58" s="38"/>
      <c r="CC58" s="5"/>
      <c r="CD58" s="5"/>
      <c r="CE58" s="5"/>
      <c r="CF58" s="5"/>
      <c r="CG58" s="38"/>
      <c r="CH58" s="5"/>
      <c r="CI58" s="5"/>
      <c r="CJ58" s="5"/>
      <c r="CK58" s="5"/>
      <c r="CL58" s="38"/>
      <c r="CM58" s="5"/>
      <c r="CN58" s="5"/>
      <c r="CO58" s="5"/>
      <c r="CP58" s="5"/>
      <c r="CQ58" s="38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</row>
    <row r="59" spans="1:117" ht="15.75" customHeight="1" x14ac:dyDescent="0.25">
      <c r="A59" s="48" t="s">
        <v>69</v>
      </c>
      <c r="B59" s="43">
        <f>SUMIF($B$11:$B$50,"x",AM$11:AM$50)</f>
        <v>0</v>
      </c>
      <c r="C59" s="40">
        <f>SUMIF($C$11:$C$50,"x",AM$11:AM$50)</f>
        <v>84.1</v>
      </c>
      <c r="D59" s="40"/>
      <c r="E59" s="41">
        <f t="shared" si="68"/>
        <v>84.1</v>
      </c>
      <c r="F59" s="41">
        <f t="shared" ref="F59:G59" si="71">F58+B59</f>
        <v>0</v>
      </c>
      <c r="G59" s="41">
        <f t="shared" si="71"/>
        <v>84.1</v>
      </c>
      <c r="H59" s="41">
        <f t="shared" si="70"/>
        <v>84.1</v>
      </c>
      <c r="I59" s="44"/>
      <c r="J59" s="44"/>
      <c r="K59" s="44"/>
      <c r="L59" s="44"/>
      <c r="M59" s="5"/>
      <c r="N59" s="5"/>
      <c r="O59" s="5"/>
      <c r="P59" s="5"/>
      <c r="Q59" s="5"/>
      <c r="R59" s="47"/>
      <c r="S59" s="5"/>
      <c r="T59" s="5"/>
      <c r="U59" s="5"/>
      <c r="V59" s="5"/>
      <c r="W59" s="5"/>
      <c r="X59" s="5"/>
      <c r="Y59" s="5"/>
      <c r="Z59" s="5"/>
      <c r="AA59" s="38"/>
      <c r="AB59" s="47"/>
      <c r="AC59" s="5"/>
      <c r="AD59" s="5"/>
      <c r="AE59" s="5"/>
      <c r="AF59" s="5"/>
      <c r="AG59" s="47"/>
      <c r="AH59" s="47"/>
      <c r="AI59" s="5"/>
      <c r="AJ59" s="5"/>
      <c r="AK59" s="5"/>
      <c r="AL59" s="5"/>
      <c r="AM59" s="47"/>
      <c r="AN59" s="5"/>
      <c r="AO59" s="5"/>
      <c r="AP59" s="5"/>
      <c r="AQ59" s="5"/>
      <c r="AR59" s="47"/>
      <c r="AS59" s="5"/>
      <c r="AT59" s="5"/>
      <c r="AU59" s="5"/>
      <c r="AV59" s="5"/>
      <c r="AW59" s="47"/>
      <c r="AX59" s="5"/>
      <c r="AY59" s="5"/>
      <c r="AZ59" s="5"/>
      <c r="BA59" s="5"/>
      <c r="BB59" s="47"/>
      <c r="BC59" s="5"/>
      <c r="BD59" s="5"/>
      <c r="BE59" s="5"/>
      <c r="BF59" s="5"/>
      <c r="BG59" s="47"/>
      <c r="BH59" s="5"/>
      <c r="BI59" s="5"/>
      <c r="BJ59" s="5"/>
      <c r="BK59" s="5"/>
      <c r="BL59" s="47"/>
      <c r="BM59" s="47"/>
      <c r="BN59" s="5"/>
      <c r="BO59" s="5"/>
      <c r="BP59" s="5"/>
      <c r="BQ59" s="5"/>
      <c r="BR59" s="47"/>
      <c r="BS59" s="5"/>
      <c r="BT59" s="5"/>
      <c r="BU59" s="5"/>
      <c r="BV59" s="5"/>
      <c r="BW59" s="47"/>
      <c r="BX59" s="5"/>
      <c r="BY59" s="5"/>
      <c r="BZ59" s="5"/>
      <c r="CA59" s="5"/>
      <c r="CB59" s="47"/>
      <c r="CC59" s="5"/>
      <c r="CD59" s="5"/>
      <c r="CE59" s="5"/>
      <c r="CF59" s="5"/>
      <c r="CG59" s="47"/>
      <c r="CH59" s="5"/>
      <c r="CI59" s="5"/>
      <c r="CJ59" s="5"/>
      <c r="CK59" s="5"/>
      <c r="CL59" s="47"/>
      <c r="CM59" s="5"/>
      <c r="CN59" s="5"/>
      <c r="CO59" s="5"/>
      <c r="CP59" s="5"/>
      <c r="CQ59" s="47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</row>
    <row r="60" spans="1:117" ht="15.75" customHeight="1" x14ac:dyDescent="0.25">
      <c r="A60" s="48" t="s">
        <v>70</v>
      </c>
      <c r="B60" s="43">
        <f>SUMIF($B$11:$B$50,"x",AR$11:AR$50)</f>
        <v>543.9</v>
      </c>
      <c r="C60" s="40">
        <f>SUMIF($C$11:$C$50,"x",AR$11:AR$50)</f>
        <v>0</v>
      </c>
      <c r="D60" s="40"/>
      <c r="E60" s="41">
        <f t="shared" si="68"/>
        <v>543.9</v>
      </c>
      <c r="F60" s="41">
        <f t="shared" ref="F60:G60" si="72">F59+B60</f>
        <v>543.9</v>
      </c>
      <c r="G60" s="41">
        <f t="shared" si="72"/>
        <v>84.1</v>
      </c>
      <c r="H60" s="41">
        <f t="shared" si="70"/>
        <v>628</v>
      </c>
      <c r="I60" s="44"/>
      <c r="J60" s="44"/>
      <c r="K60" s="44">
        <f>1150</f>
        <v>1150</v>
      </c>
      <c r="L60" s="44"/>
      <c r="M60" s="5"/>
      <c r="N60" s="5"/>
      <c r="O60" s="5"/>
      <c r="P60" s="5"/>
      <c r="Q60" s="5"/>
      <c r="R60" s="38"/>
      <c r="S60" s="5"/>
      <c r="T60" s="5"/>
      <c r="U60" s="5"/>
      <c r="V60" s="5"/>
      <c r="W60" s="5"/>
      <c r="X60" s="5"/>
      <c r="Y60" s="5"/>
      <c r="Z60" s="5"/>
      <c r="AA60" s="38"/>
      <c r="AB60" s="38"/>
      <c r="AC60" s="5"/>
      <c r="AD60" s="5"/>
      <c r="AE60" s="5"/>
      <c r="AF60" s="5"/>
      <c r="AG60" s="38"/>
      <c r="AH60" s="38"/>
      <c r="AI60" s="5"/>
      <c r="AJ60" s="5"/>
      <c r="AK60" s="5"/>
      <c r="AL60" s="5"/>
      <c r="AM60" s="38"/>
      <c r="AN60" s="5"/>
      <c r="AO60" s="5"/>
      <c r="AP60" s="5"/>
      <c r="AQ60" s="5"/>
      <c r="AR60" s="38"/>
      <c r="AS60" s="5"/>
      <c r="AT60" s="5"/>
      <c r="AU60" s="5"/>
      <c r="AV60" s="5"/>
      <c r="AW60" s="38"/>
      <c r="AX60" s="5"/>
      <c r="AY60" s="5"/>
      <c r="AZ60" s="5"/>
      <c r="BA60" s="5"/>
      <c r="BB60" s="38"/>
      <c r="BC60" s="5"/>
      <c r="BD60" s="5"/>
      <c r="BE60" s="5"/>
      <c r="BF60" s="5"/>
      <c r="BG60" s="38"/>
      <c r="BH60" s="5"/>
      <c r="BI60" s="5"/>
      <c r="BJ60" s="5"/>
      <c r="BK60" s="5"/>
      <c r="BL60" s="38"/>
      <c r="BM60" s="38"/>
      <c r="BN60" s="5"/>
      <c r="BO60" s="5"/>
      <c r="BP60" s="5"/>
      <c r="BQ60" s="5"/>
      <c r="BR60" s="38"/>
      <c r="BS60" s="5"/>
      <c r="BT60" s="5"/>
      <c r="BU60" s="5"/>
      <c r="BV60" s="5"/>
      <c r="BW60" s="38"/>
      <c r="BX60" s="5"/>
      <c r="BY60" s="5"/>
      <c r="BZ60" s="5"/>
      <c r="CA60" s="5"/>
      <c r="CB60" s="38"/>
      <c r="CC60" s="5"/>
      <c r="CD60" s="5"/>
      <c r="CE60" s="5"/>
      <c r="CF60" s="5"/>
      <c r="CG60" s="38"/>
      <c r="CH60" s="5"/>
      <c r="CI60" s="5"/>
      <c r="CJ60" s="5"/>
      <c r="CK60" s="5"/>
      <c r="CL60" s="38"/>
      <c r="CM60" s="5"/>
      <c r="CN60" s="5"/>
      <c r="CO60" s="5"/>
      <c r="CP60" s="5"/>
      <c r="CQ60" s="38"/>
      <c r="CR60" s="5"/>
      <c r="CS60" s="5"/>
      <c r="CT60" s="5"/>
      <c r="CU60" s="5"/>
      <c r="CV60" s="87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</row>
    <row r="61" spans="1:117" ht="15.75" customHeight="1" x14ac:dyDescent="0.25">
      <c r="A61" s="48" t="s">
        <v>71</v>
      </c>
      <c r="B61" s="43">
        <f>SUMIF($B$11:$B$50,"x",AW$11:AW$50)</f>
        <v>480</v>
      </c>
      <c r="C61" s="40">
        <f>SUMIF($C$11:$C$50,"x",AW$11:AW$50)</f>
        <v>90.82</v>
      </c>
      <c r="D61" s="40"/>
      <c r="E61" s="41">
        <f t="shared" si="68"/>
        <v>570.81999999999994</v>
      </c>
      <c r="F61" s="41">
        <f t="shared" ref="F61:G61" si="73">F60+B61</f>
        <v>1023.9</v>
      </c>
      <c r="G61" s="41">
        <f t="shared" si="73"/>
        <v>174.92</v>
      </c>
      <c r="H61" s="41">
        <f t="shared" si="70"/>
        <v>1198.82</v>
      </c>
      <c r="I61" s="44"/>
      <c r="J61" s="44"/>
      <c r="K61" s="44"/>
      <c r="L61" s="44"/>
      <c r="M61" s="5"/>
      <c r="N61" s="5"/>
      <c r="O61" s="5"/>
      <c r="P61" s="5"/>
      <c r="Q61" s="5"/>
      <c r="R61" s="47"/>
      <c r="S61" s="5"/>
      <c r="T61" s="5"/>
      <c r="U61" s="5"/>
      <c r="V61" s="5"/>
      <c r="W61" s="47"/>
      <c r="X61" s="5"/>
      <c r="Y61" s="5"/>
      <c r="Z61" s="5"/>
      <c r="AA61" s="38"/>
      <c r="AB61" s="47"/>
      <c r="AC61" s="5"/>
      <c r="AD61" s="5"/>
      <c r="AE61" s="5"/>
      <c r="AF61" s="5"/>
      <c r="AG61" s="47"/>
      <c r="AH61" s="47"/>
      <c r="AI61" s="5"/>
      <c r="AJ61" s="5"/>
      <c r="AK61" s="5"/>
      <c r="AL61" s="5"/>
      <c r="AM61" s="47"/>
      <c r="AN61" s="5"/>
      <c r="AO61" s="5"/>
      <c r="AP61" s="5"/>
      <c r="AQ61" s="5"/>
      <c r="AR61" s="47"/>
      <c r="AS61" s="5"/>
      <c r="AT61" s="5"/>
      <c r="AU61" s="5"/>
      <c r="AV61" s="5"/>
      <c r="AW61" s="47"/>
      <c r="AX61" s="5"/>
      <c r="AY61" s="5"/>
      <c r="AZ61" s="5"/>
      <c r="BA61" s="5"/>
      <c r="BB61" s="47"/>
      <c r="BC61" s="5"/>
      <c r="BD61" s="5"/>
      <c r="BE61" s="5"/>
      <c r="BF61" s="5"/>
      <c r="BG61" s="47"/>
      <c r="BH61" s="5"/>
      <c r="BI61" s="5"/>
      <c r="BJ61" s="5"/>
      <c r="BK61" s="5"/>
      <c r="BL61" s="47"/>
      <c r="BM61" s="47"/>
      <c r="BN61" s="5"/>
      <c r="BO61" s="5"/>
      <c r="BP61" s="5"/>
      <c r="BQ61" s="5"/>
      <c r="BR61" s="47"/>
      <c r="BS61" s="5"/>
      <c r="BT61" s="5"/>
      <c r="BU61" s="5"/>
      <c r="BV61" s="5"/>
      <c r="BW61" s="47"/>
      <c r="BX61" s="5"/>
      <c r="BY61" s="5"/>
      <c r="BZ61" s="5"/>
      <c r="CA61" s="5"/>
      <c r="CB61" s="47"/>
      <c r="CC61" s="5"/>
      <c r="CD61" s="5"/>
      <c r="CE61" s="5"/>
      <c r="CF61" s="5"/>
      <c r="CG61" s="47"/>
      <c r="CH61" s="5"/>
      <c r="CI61" s="5"/>
      <c r="CJ61" s="5"/>
      <c r="CK61" s="5"/>
      <c r="CL61" s="47"/>
      <c r="CM61" s="5"/>
      <c r="CN61" s="5"/>
      <c r="CO61" s="5"/>
      <c r="CP61" s="5"/>
      <c r="CQ61" s="47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</row>
    <row r="62" spans="1:117" ht="15.75" customHeight="1" x14ac:dyDescent="0.25">
      <c r="A62" s="48" t="s">
        <v>72</v>
      </c>
      <c r="B62" s="43">
        <f>SUMIF($B$11:$B$50,"x",BB$11:BB$50)</f>
        <v>2644</v>
      </c>
      <c r="C62" s="40">
        <f>SUMIF($C$11:$C$50,"x",BB$11:BB$50)</f>
        <v>2672.51</v>
      </c>
      <c r="D62" s="40"/>
      <c r="E62" s="41">
        <f t="shared" si="68"/>
        <v>5316.51</v>
      </c>
      <c r="F62" s="41">
        <f t="shared" ref="F62:G62" si="74">F61+B62</f>
        <v>3667.9</v>
      </c>
      <c r="G62" s="41">
        <f t="shared" si="74"/>
        <v>2847.4300000000003</v>
      </c>
      <c r="H62" s="41">
        <f t="shared" si="70"/>
        <v>6515.33</v>
      </c>
      <c r="I62" s="44"/>
      <c r="J62" s="44"/>
      <c r="K62" s="44"/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5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</row>
    <row r="63" spans="1:117" ht="15.75" customHeight="1" x14ac:dyDescent="0.25">
      <c r="A63" s="48" t="s">
        <v>73</v>
      </c>
      <c r="B63" s="43">
        <f>SUMIF($B$11:$B$50,"x",BG$11:BG$50)</f>
        <v>7987.24</v>
      </c>
      <c r="C63" s="40">
        <f>SUMIF($C$11:$C$50,"x",BG$11:BG$50)</f>
        <v>4796.67</v>
      </c>
      <c r="D63" s="40"/>
      <c r="E63" s="41">
        <f t="shared" si="68"/>
        <v>12783.91</v>
      </c>
      <c r="F63" s="41">
        <f t="shared" ref="F63:G63" si="75">F62+B63</f>
        <v>11655.14</v>
      </c>
      <c r="G63" s="41">
        <f t="shared" si="75"/>
        <v>7644.1</v>
      </c>
      <c r="H63" s="41">
        <f t="shared" si="70"/>
        <v>19299.239999999998</v>
      </c>
      <c r="I63" s="44"/>
      <c r="J63" s="44"/>
      <c r="K63" s="44"/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5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</row>
    <row r="64" spans="1:117" ht="15.75" customHeight="1" x14ac:dyDescent="0.25">
      <c r="A64" s="42">
        <v>44713</v>
      </c>
      <c r="B64" s="43">
        <f>SUMIF($B$11:$B$50,"x",BL$11:BL$50)</f>
        <v>3285.69</v>
      </c>
      <c r="C64" s="40">
        <f>SUMIF($C$11:$C$50,"x",BL$11:BL$50)</f>
        <v>7482.17</v>
      </c>
      <c r="D64" s="40"/>
      <c r="E64" s="41">
        <f t="shared" si="68"/>
        <v>10767.86</v>
      </c>
      <c r="F64" s="41">
        <f t="shared" ref="F64:G64" si="76">F63+B64</f>
        <v>14940.83</v>
      </c>
      <c r="G64" s="41">
        <f t="shared" si="76"/>
        <v>15126.27</v>
      </c>
      <c r="H64" s="41">
        <f t="shared" si="70"/>
        <v>30067.1</v>
      </c>
      <c r="I64" s="44"/>
      <c r="J64" s="44"/>
      <c r="K64" s="44"/>
      <c r="L64" s="44"/>
      <c r="M64" s="38"/>
      <c r="N64" s="4"/>
      <c r="O64" s="38"/>
      <c r="P64" s="38"/>
      <c r="Q64" s="38"/>
      <c r="R64" s="38"/>
      <c r="S64" s="4"/>
      <c r="T64" s="38"/>
      <c r="U64" s="38"/>
      <c r="V64" s="38"/>
      <c r="W64" s="38"/>
      <c r="X64" s="4"/>
      <c r="Y64" s="38"/>
      <c r="Z64" s="38"/>
      <c r="AA64" s="4"/>
      <c r="AB64" s="38"/>
      <c r="AC64" s="4"/>
      <c r="AD64" s="4"/>
      <c r="AE64" s="4"/>
      <c r="AF64" s="4"/>
      <c r="AG64" s="4"/>
      <c r="AH64" s="4"/>
      <c r="AI64" s="4"/>
      <c r="AJ64" s="38"/>
      <c r="AK64" s="38"/>
      <c r="AL64" s="38"/>
      <c r="AM64" s="38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5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</row>
    <row r="65" spans="1:117" ht="15.75" customHeight="1" x14ac:dyDescent="0.25">
      <c r="A65" s="42">
        <v>44743</v>
      </c>
      <c r="B65" s="43">
        <f>SUMIF($B$11:$B$50,"x",BR$11:BR$50)</f>
        <v>6617.98</v>
      </c>
      <c r="C65" s="40">
        <f>SUMIF($C$11:$C$50,"x",BR$11:BR$50)</f>
        <v>3599.4600000000005</v>
      </c>
      <c r="D65" s="40"/>
      <c r="E65" s="41">
        <f t="shared" si="68"/>
        <v>10217.44</v>
      </c>
      <c r="F65" s="41">
        <f t="shared" ref="F65:G65" si="77">F64+B65</f>
        <v>21558.809999999998</v>
      </c>
      <c r="G65" s="41">
        <f t="shared" si="77"/>
        <v>18725.73</v>
      </c>
      <c r="H65" s="41">
        <f t="shared" si="70"/>
        <v>40284.539999999994</v>
      </c>
      <c r="I65" s="44"/>
      <c r="J65" s="44"/>
      <c r="K65" s="44"/>
      <c r="L65" s="44"/>
      <c r="M65" s="38"/>
      <c r="N65" s="4"/>
      <c r="O65" s="38"/>
      <c r="P65" s="38"/>
      <c r="Q65" s="38"/>
      <c r="R65" s="38"/>
      <c r="S65" s="4"/>
      <c r="T65" s="38"/>
      <c r="U65" s="38"/>
      <c r="V65" s="38"/>
      <c r="W65" s="38"/>
      <c r="X65" s="4"/>
      <c r="Y65" s="38"/>
      <c r="Z65" s="38"/>
      <c r="AA65" s="4"/>
      <c r="AB65" s="38"/>
      <c r="AC65" s="4"/>
      <c r="AD65" s="4"/>
      <c r="AE65" s="4"/>
      <c r="AF65" s="4"/>
      <c r="AG65" s="4"/>
      <c r="AH65" s="4"/>
      <c r="AI65" s="4"/>
      <c r="AJ65" s="38"/>
      <c r="AK65" s="38"/>
      <c r="AL65" s="38"/>
      <c r="AM65" s="38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5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</row>
    <row r="66" spans="1:117" ht="15.75" customHeight="1" x14ac:dyDescent="0.25">
      <c r="A66" s="42">
        <v>44774</v>
      </c>
      <c r="B66" s="43">
        <f>SUMIF($B$11:$B$50,"x",BW$11:BW$50)</f>
        <v>2133.5</v>
      </c>
      <c r="C66" s="40">
        <f>SUMIF($C$11:$C$50,"x",BW$11:BW$50)</f>
        <v>3895.65</v>
      </c>
      <c r="D66" s="40"/>
      <c r="E66" s="41">
        <f t="shared" si="68"/>
        <v>6029.15</v>
      </c>
      <c r="F66" s="41">
        <f t="shared" ref="F66:G66" si="78">F65+B66</f>
        <v>23692.309999999998</v>
      </c>
      <c r="G66" s="41">
        <f t="shared" si="78"/>
        <v>22621.38</v>
      </c>
      <c r="H66" s="41">
        <f t="shared" si="70"/>
        <v>46313.69</v>
      </c>
      <c r="I66" s="44"/>
      <c r="J66" s="44"/>
      <c r="K66" s="44"/>
      <c r="L66" s="44"/>
      <c r="M66" s="38"/>
      <c r="N66" s="4"/>
      <c r="O66" s="38"/>
      <c r="P66" s="38"/>
      <c r="Q66" s="38"/>
      <c r="R66" s="38"/>
      <c r="S66" s="4"/>
      <c r="T66" s="38"/>
      <c r="U66" s="38"/>
      <c r="V66" s="38"/>
      <c r="W66" s="38"/>
      <c r="X66" s="4"/>
      <c r="Y66" s="38"/>
      <c r="Z66" s="38"/>
      <c r="AA66" s="4"/>
      <c r="AB66" s="38"/>
      <c r="AC66" s="4"/>
      <c r="AD66" s="4"/>
      <c r="AE66" s="4"/>
      <c r="AF66" s="4"/>
      <c r="AG66" s="4"/>
      <c r="AH66" s="4"/>
      <c r="AI66" s="4"/>
      <c r="AJ66" s="38"/>
      <c r="AK66" s="38"/>
      <c r="AL66" s="38"/>
      <c r="AM66" s="38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5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</row>
    <row r="67" spans="1:117" ht="15.75" customHeight="1" x14ac:dyDescent="0.25">
      <c r="A67" s="42">
        <v>44805</v>
      </c>
      <c r="B67" s="43">
        <f>SUMIF($B$11:$B$50,"x",CB$11:CB$50)</f>
        <v>4877</v>
      </c>
      <c r="C67" s="40">
        <f>SUMIF($C$11:$C$50,"x",CB$11:CB$50)</f>
        <v>16994.490000000002</v>
      </c>
      <c r="D67" s="40"/>
      <c r="E67" s="41">
        <f t="shared" si="68"/>
        <v>21871.49</v>
      </c>
      <c r="F67" s="41">
        <f t="shared" ref="F67:G67" si="79">F66+B67</f>
        <v>28569.309999999998</v>
      </c>
      <c r="G67" s="41">
        <f t="shared" si="79"/>
        <v>39615.870000000003</v>
      </c>
      <c r="H67" s="41">
        <f t="shared" si="70"/>
        <v>68185.179999999993</v>
      </c>
      <c r="I67" s="44"/>
      <c r="J67" s="44"/>
      <c r="K67" s="44"/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5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</row>
    <row r="68" spans="1:117" ht="15.75" customHeight="1" x14ac:dyDescent="0.25">
      <c r="A68" s="42">
        <v>44835</v>
      </c>
      <c r="B68" s="43">
        <f>SUMIF($B$11:$B$50,"x",CG$11:CG$50)</f>
        <v>0</v>
      </c>
      <c r="C68" s="40">
        <f>SUMIF($C$11:$C$50,"x",CG$11:CG$50)</f>
        <v>6706.630000000001</v>
      </c>
      <c r="D68" s="40"/>
      <c r="E68" s="41">
        <f t="shared" si="68"/>
        <v>6706.630000000001</v>
      </c>
      <c r="F68" s="41">
        <f t="shared" ref="F68:G68" si="80">F67+B68</f>
        <v>28569.309999999998</v>
      </c>
      <c r="G68" s="41">
        <f t="shared" si="80"/>
        <v>46322.5</v>
      </c>
      <c r="H68" s="41">
        <f t="shared" si="70"/>
        <v>74891.81</v>
      </c>
      <c r="I68" s="44"/>
      <c r="J68" s="44"/>
      <c r="K68" s="44"/>
      <c r="L68" s="44"/>
      <c r="M68" s="38"/>
      <c r="N68" s="38"/>
      <c r="O68" s="4"/>
      <c r="P68" s="38"/>
      <c r="Q68" s="38"/>
      <c r="R68" s="38"/>
      <c r="S68" s="38"/>
      <c r="T68" s="4"/>
      <c r="U68" s="38"/>
      <c r="V68" s="38"/>
      <c r="W68" s="38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5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</row>
    <row r="69" spans="1:117" ht="15.75" customHeight="1" x14ac:dyDescent="0.25">
      <c r="A69" s="49">
        <v>44866</v>
      </c>
      <c r="B69" s="40">
        <f>SUMIF($B$11:$B$50,"x",CL$11:CL$50)</f>
        <v>0</v>
      </c>
      <c r="C69" s="40">
        <f>SUMIF($C$11:$C$50,"x",CL$11:CL$50)</f>
        <v>5135.22</v>
      </c>
      <c r="D69" s="40"/>
      <c r="E69" s="41">
        <f t="shared" si="68"/>
        <v>5135.22</v>
      </c>
      <c r="F69" s="41">
        <f t="shared" ref="F69:G69" si="81">F68+B69</f>
        <v>28569.309999999998</v>
      </c>
      <c r="G69" s="41">
        <f t="shared" si="81"/>
        <v>51457.72</v>
      </c>
      <c r="H69" s="41">
        <f t="shared" si="70"/>
        <v>80027.03</v>
      </c>
      <c r="I69" s="44"/>
      <c r="J69" s="44"/>
      <c r="K69" s="44"/>
      <c r="L69" s="44"/>
      <c r="M69" s="38"/>
      <c r="N69" s="38"/>
      <c r="O69" s="4"/>
      <c r="P69" s="38"/>
      <c r="Q69" s="38"/>
      <c r="R69" s="38"/>
      <c r="S69" s="38"/>
      <c r="T69" s="4"/>
      <c r="U69" s="38"/>
      <c r="V69" s="38"/>
      <c r="W69" s="38"/>
      <c r="X69" s="38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5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</row>
    <row r="70" spans="1:117" ht="15.75" customHeight="1" x14ac:dyDescent="0.25">
      <c r="A70" s="50">
        <v>44896</v>
      </c>
      <c r="B70" s="40">
        <f>SUMIF($B$11:$B$50,"x",CQ$11:CQ$50)</f>
        <v>0</v>
      </c>
      <c r="C70" s="40">
        <f>SUMIF($C$11:$C$50,"x",CQ$11:CQ$50)</f>
        <v>0</v>
      </c>
      <c r="D70" s="40"/>
      <c r="E70" s="41">
        <f t="shared" si="68"/>
        <v>0</v>
      </c>
      <c r="F70" s="41">
        <f t="shared" ref="F70:G70" si="82">F69+B70</f>
        <v>28569.309999999998</v>
      </c>
      <c r="G70" s="41">
        <f t="shared" si="82"/>
        <v>51457.72</v>
      </c>
      <c r="H70" s="41">
        <f t="shared" si="70"/>
        <v>80027.03</v>
      </c>
      <c r="I70" s="44"/>
      <c r="J70" s="44"/>
      <c r="K70" s="44"/>
      <c r="L70" s="44"/>
      <c r="M70" s="38"/>
      <c r="N70" s="38"/>
      <c r="O70" s="4"/>
      <c r="P70" s="38"/>
      <c r="Q70" s="38"/>
      <c r="R70" s="38"/>
      <c r="S70" s="38"/>
      <c r="T70" s="4"/>
      <c r="U70" s="38"/>
      <c r="V70" s="38"/>
      <c r="W70" s="38"/>
      <c r="X70" s="38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5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</row>
    <row r="71" spans="1:117" ht="15.75" customHeight="1" x14ac:dyDescent="0.25">
      <c r="A71" s="51" t="s">
        <v>29</v>
      </c>
      <c r="B71" s="37"/>
      <c r="C71" s="37"/>
      <c r="D71" s="37"/>
      <c r="E71" s="36"/>
      <c r="F71" s="36"/>
      <c r="G71" s="36"/>
      <c r="H71" s="41">
        <f>SUM($CR$11:$CR$50)</f>
        <v>45201.77</v>
      </c>
      <c r="I71" s="41"/>
      <c r="J71" s="41"/>
      <c r="K71" s="41"/>
      <c r="L71" s="41"/>
      <c r="M71" s="4"/>
      <c r="N71" s="38"/>
      <c r="O71" s="38"/>
      <c r="P71" s="38"/>
      <c r="Q71" s="38"/>
      <c r="R71" s="4"/>
      <c r="S71" s="4"/>
      <c r="T71" s="4"/>
      <c r="U71" s="4"/>
      <c r="V71" s="4"/>
      <c r="W71" s="4"/>
      <c r="X71" s="38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5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</row>
    <row r="72" spans="1:117" ht="15.75" customHeight="1" x14ac:dyDescent="0.25">
      <c r="A72" s="51" t="s">
        <v>12</v>
      </c>
      <c r="B72" s="37"/>
      <c r="C72" s="37"/>
      <c r="D72" s="37"/>
      <c r="E72" s="36"/>
      <c r="F72" s="36"/>
      <c r="G72" s="36"/>
      <c r="H72" s="41">
        <f>SUM($CS$11:$CS$50)</f>
        <v>105926.14000000001</v>
      </c>
      <c r="I72" s="41"/>
      <c r="J72" s="41"/>
      <c r="K72" s="41"/>
      <c r="L72" s="41"/>
      <c r="M72" s="4"/>
      <c r="N72" s="38"/>
      <c r="O72" s="38"/>
      <c r="P72" s="38"/>
      <c r="Q72" s="38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5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</row>
    <row r="73" spans="1:117" ht="15.75" customHeight="1" x14ac:dyDescent="0.25">
      <c r="A73" s="51" t="s">
        <v>13</v>
      </c>
      <c r="B73" s="37"/>
      <c r="C73" s="37"/>
      <c r="D73" s="37"/>
      <c r="E73" s="36"/>
      <c r="F73" s="36"/>
      <c r="G73" s="36"/>
      <c r="H73" s="41">
        <f>SUM($CT$11:$CT$50)</f>
        <v>2212.98</v>
      </c>
      <c r="I73" s="41"/>
      <c r="J73" s="41"/>
      <c r="K73" s="41"/>
      <c r="L73" s="41"/>
      <c r="M73" s="4"/>
      <c r="N73" s="38"/>
      <c r="O73" s="38"/>
      <c r="P73" s="38"/>
      <c r="Q73" s="38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5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</row>
    <row r="74" spans="1:117" ht="15.75" customHeight="1" x14ac:dyDescent="0.25">
      <c r="A74" s="51" t="s">
        <v>14</v>
      </c>
      <c r="B74" s="37"/>
      <c r="C74" s="37"/>
      <c r="D74" s="37"/>
      <c r="E74" s="36"/>
      <c r="F74" s="36"/>
      <c r="G74" s="36"/>
      <c r="H74" s="41">
        <f>SUM($CU$11:$CU$50)</f>
        <v>22319.21</v>
      </c>
      <c r="I74" s="36"/>
      <c r="J74" s="36"/>
      <c r="K74" s="36"/>
      <c r="L74" s="3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5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</row>
    <row r="75" spans="1:117" ht="15.75" customHeight="1" x14ac:dyDescent="0.25">
      <c r="A75" s="4"/>
      <c r="B75" s="3"/>
      <c r="C75" s="3"/>
      <c r="D75" s="3"/>
      <c r="E75" s="4"/>
      <c r="F75" s="4"/>
      <c r="G75" s="4"/>
      <c r="H75" s="5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5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</row>
    <row r="76" spans="1:117" ht="15.75" customHeight="1" x14ac:dyDescent="0.25">
      <c r="A76" s="4"/>
      <c r="B76" s="3"/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5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</row>
    <row r="77" spans="1:117" ht="15.75" customHeight="1" x14ac:dyDescent="0.25">
      <c r="A77" s="4"/>
      <c r="B77" s="3"/>
      <c r="C77" s="3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5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</row>
    <row r="78" spans="1:117" ht="15.75" customHeight="1" x14ac:dyDescent="0.25">
      <c r="A78" s="4"/>
      <c r="B78" s="3"/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5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</row>
    <row r="79" spans="1:117" ht="15.75" customHeight="1" x14ac:dyDescent="0.25">
      <c r="A79" s="4"/>
      <c r="B79" s="3"/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5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</row>
    <row r="80" spans="1:117" ht="15.75" customHeight="1" x14ac:dyDescent="0.25">
      <c r="A80" s="4"/>
      <c r="B80" s="3"/>
      <c r="C80" s="3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5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</row>
    <row r="81" spans="1:117" ht="15.75" customHeight="1" x14ac:dyDescent="0.25">
      <c r="A81" s="4"/>
      <c r="B81" s="3"/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>
        <v>1.65</v>
      </c>
      <c r="AA81" s="4" t="s">
        <v>74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5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</row>
    <row r="82" spans="1:117" ht="15.75" customHeight="1" x14ac:dyDescent="0.25">
      <c r="A82" s="4"/>
      <c r="B82" s="3"/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>
        <v>1.65</v>
      </c>
      <c r="AA82" s="4" t="s">
        <v>74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5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</row>
    <row r="83" spans="1:117" ht="15.75" customHeight="1" x14ac:dyDescent="0.25">
      <c r="A83" s="4"/>
      <c r="B83" s="3"/>
      <c r="C83" s="3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>
        <v>3.41</v>
      </c>
      <c r="AA83" s="4" t="s">
        <v>75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5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</row>
    <row r="84" spans="1:117" ht="15.75" customHeight="1" x14ac:dyDescent="0.25">
      <c r="A84" s="4"/>
      <c r="B84" s="3"/>
      <c r="C84" s="3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>
        <v>3.41</v>
      </c>
      <c r="AA84" s="4" t="s">
        <v>75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5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</row>
    <row r="85" spans="1:117" ht="15.75" customHeight="1" x14ac:dyDescent="0.25">
      <c r="A85" s="4"/>
      <c r="B85" s="3"/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>
        <v>7.42</v>
      </c>
      <c r="AA85" s="4" t="s">
        <v>75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5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</row>
    <row r="86" spans="1:117" ht="15.75" customHeight="1" x14ac:dyDescent="0.25">
      <c r="A86" s="4"/>
      <c r="B86" s="3"/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>
        <v>9</v>
      </c>
      <c r="AA86" s="4" t="s">
        <v>75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5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</row>
    <row r="87" spans="1:117" ht="15.75" customHeight="1" x14ac:dyDescent="0.25">
      <c r="A87" s="4"/>
      <c r="B87" s="3"/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>
        <v>1.65</v>
      </c>
      <c r="AA87" s="4" t="s">
        <v>75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5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</row>
    <row r="88" spans="1:117" ht="15.75" customHeight="1" x14ac:dyDescent="0.25">
      <c r="A88" s="4"/>
      <c r="B88" s="3"/>
      <c r="C88" s="3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>
        <v>9</v>
      </c>
      <c r="AA88" s="4" t="s">
        <v>75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5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</row>
    <row r="89" spans="1:117" ht="15.75" customHeight="1" x14ac:dyDescent="0.25">
      <c r="A89" s="4"/>
      <c r="B89" s="3"/>
      <c r="C89" s="3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>
        <v>84.1</v>
      </c>
      <c r="AA89" s="4" t="s">
        <v>75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5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</row>
    <row r="90" spans="1:117" ht="15.75" customHeight="1" x14ac:dyDescent="0.25">
      <c r="A90" s="4"/>
      <c r="B90" s="3"/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>
        <v>1.65</v>
      </c>
      <c r="AA90" s="4" t="s">
        <v>75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5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</row>
    <row r="91" spans="1:117" ht="15.75" customHeight="1" x14ac:dyDescent="0.25">
      <c r="A91" s="4"/>
      <c r="B91" s="3"/>
      <c r="C91" s="3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>
        <v>2.44</v>
      </c>
      <c r="AA91" s="4" t="s">
        <v>75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5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</row>
    <row r="92" spans="1:117" ht="15.75" customHeight="1" x14ac:dyDescent="0.25">
      <c r="A92" s="4"/>
      <c r="B92" s="3"/>
      <c r="C92" s="3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5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</row>
    <row r="93" spans="1:117" ht="15.75" customHeight="1" x14ac:dyDescent="0.25">
      <c r="A93" s="4"/>
      <c r="B93" s="3"/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52">
        <f>SUM(Z54:Z92)</f>
        <v>125.38</v>
      </c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5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</row>
    <row r="94" spans="1:117" ht="15.75" customHeight="1" x14ac:dyDescent="0.25">
      <c r="A94" s="4"/>
      <c r="B94" s="3"/>
      <c r="C94" s="3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5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</row>
    <row r="95" spans="1:117" ht="15.75" customHeight="1" x14ac:dyDescent="0.25">
      <c r="A95" s="4"/>
      <c r="B95" s="3"/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5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</row>
    <row r="96" spans="1:117" ht="15.75" customHeight="1" x14ac:dyDescent="0.25">
      <c r="A96" s="4"/>
      <c r="B96" s="3"/>
      <c r="C96" s="3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5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</row>
    <row r="97" spans="1:117" ht="15.75" customHeight="1" x14ac:dyDescent="0.25">
      <c r="A97" s="4"/>
      <c r="B97" s="3"/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5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</row>
    <row r="98" spans="1:117" ht="15.75" customHeight="1" x14ac:dyDescent="0.25">
      <c r="A98" s="4"/>
      <c r="B98" s="3"/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5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</row>
    <row r="99" spans="1:117" ht="15.75" customHeight="1" x14ac:dyDescent="0.25">
      <c r="A99" s="4"/>
      <c r="B99" s="3"/>
      <c r="C99" s="3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5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</row>
    <row r="100" spans="1:117" ht="15.75" customHeight="1" x14ac:dyDescent="0.25">
      <c r="A100" s="4"/>
      <c r="B100" s="3"/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5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</row>
    <row r="101" spans="1:117" ht="15.75" customHeight="1" x14ac:dyDescent="0.25">
      <c r="A101" s="4"/>
      <c r="B101" s="3"/>
      <c r="C101" s="3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5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</row>
    <row r="102" spans="1:117" ht="15.75" customHeight="1" x14ac:dyDescent="0.25">
      <c r="A102" s="4"/>
      <c r="B102" s="3"/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5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</row>
    <row r="103" spans="1:117" ht="15.75" customHeight="1" x14ac:dyDescent="0.25">
      <c r="A103" s="4"/>
      <c r="B103" s="3"/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5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</row>
    <row r="104" spans="1:117" ht="15.75" customHeight="1" x14ac:dyDescent="0.25">
      <c r="A104" s="4"/>
      <c r="B104" s="3"/>
      <c r="C104" s="3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5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</row>
    <row r="105" spans="1:117" ht="15.75" customHeight="1" x14ac:dyDescent="0.25">
      <c r="A105" s="4"/>
      <c r="B105" s="3"/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5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</row>
    <row r="106" spans="1:117" ht="15.75" customHeight="1" x14ac:dyDescent="0.25">
      <c r="A106" s="4"/>
      <c r="B106" s="3"/>
      <c r="C106" s="3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5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</row>
    <row r="107" spans="1:117" ht="15.75" customHeight="1" x14ac:dyDescent="0.25">
      <c r="A107" s="4"/>
      <c r="B107" s="3"/>
      <c r="C107" s="3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5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</row>
    <row r="108" spans="1:117" ht="15.75" customHeight="1" x14ac:dyDescent="0.25">
      <c r="A108" s="4"/>
      <c r="B108" s="3"/>
      <c r="C108" s="3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5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</row>
    <row r="109" spans="1:117" ht="15.75" customHeight="1" x14ac:dyDescent="0.25">
      <c r="A109" s="4"/>
      <c r="B109" s="3"/>
      <c r="C109" s="3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5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</row>
    <row r="110" spans="1:117" ht="15.75" customHeight="1" x14ac:dyDescent="0.25">
      <c r="A110" s="4"/>
      <c r="B110" s="3"/>
      <c r="C110" s="3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5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</row>
    <row r="111" spans="1:117" ht="15.75" customHeight="1" x14ac:dyDescent="0.25">
      <c r="A111" s="4"/>
      <c r="B111" s="3"/>
      <c r="C111" s="3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5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</row>
    <row r="112" spans="1:117" ht="15.75" customHeight="1" x14ac:dyDescent="0.25">
      <c r="A112" s="4"/>
      <c r="B112" s="3"/>
      <c r="C112" s="3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5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</row>
    <row r="113" spans="1:117" ht="15.75" customHeight="1" x14ac:dyDescent="0.25">
      <c r="A113" s="4"/>
      <c r="B113" s="3"/>
      <c r="C113" s="3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5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</row>
    <row r="114" spans="1:117" ht="15.75" customHeight="1" x14ac:dyDescent="0.25">
      <c r="A114" s="4"/>
      <c r="B114" s="3"/>
      <c r="C114" s="3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5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</row>
    <row r="115" spans="1:117" ht="15.75" customHeight="1" x14ac:dyDescent="0.25">
      <c r="A115" s="4"/>
      <c r="B115" s="3"/>
      <c r="C115" s="3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5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</row>
    <row r="116" spans="1:117" ht="15.75" customHeight="1" x14ac:dyDescent="0.25">
      <c r="A116" s="4"/>
      <c r="B116" s="3"/>
      <c r="C116" s="3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5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</row>
    <row r="117" spans="1:117" ht="15.75" customHeight="1" x14ac:dyDescent="0.25">
      <c r="A117" s="4"/>
      <c r="B117" s="3"/>
      <c r="C117" s="3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5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</row>
    <row r="118" spans="1:117" ht="15.75" customHeight="1" x14ac:dyDescent="0.25">
      <c r="A118" s="4"/>
      <c r="B118" s="3"/>
      <c r="C118" s="3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5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</row>
    <row r="119" spans="1:117" ht="15.75" customHeight="1" x14ac:dyDescent="0.25">
      <c r="A119" s="4"/>
      <c r="B119" s="3"/>
      <c r="C119" s="3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5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</row>
    <row r="120" spans="1:117" ht="15.75" customHeight="1" x14ac:dyDescent="0.25">
      <c r="A120" s="4"/>
      <c r="B120" s="3"/>
      <c r="C120" s="3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5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</row>
    <row r="121" spans="1:117" ht="15.75" customHeight="1" x14ac:dyDescent="0.25">
      <c r="A121" s="4"/>
      <c r="B121" s="3"/>
      <c r="C121" s="3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5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</row>
    <row r="122" spans="1:117" ht="15.75" customHeight="1" x14ac:dyDescent="0.25">
      <c r="A122" s="4"/>
      <c r="B122" s="3"/>
      <c r="C122" s="3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5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</row>
    <row r="123" spans="1:117" ht="15.75" customHeight="1" x14ac:dyDescent="0.25">
      <c r="A123" s="4"/>
      <c r="B123" s="3"/>
      <c r="C123" s="3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5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</row>
    <row r="124" spans="1:117" ht="15.75" customHeight="1" x14ac:dyDescent="0.25">
      <c r="A124" s="4"/>
      <c r="B124" s="3"/>
      <c r="C124" s="3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5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</row>
    <row r="125" spans="1:117" ht="15.75" customHeight="1" x14ac:dyDescent="0.25">
      <c r="A125" s="4"/>
      <c r="B125" s="3"/>
      <c r="C125" s="3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5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</row>
    <row r="126" spans="1:117" ht="15.75" customHeight="1" x14ac:dyDescent="0.25">
      <c r="A126" s="4"/>
      <c r="B126" s="3"/>
      <c r="C126" s="3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5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</row>
    <row r="127" spans="1:117" ht="15.75" customHeight="1" x14ac:dyDescent="0.25">
      <c r="A127" s="4"/>
      <c r="B127" s="3"/>
      <c r="C127" s="3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5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</row>
    <row r="128" spans="1:117" ht="15.75" customHeight="1" x14ac:dyDescent="0.25">
      <c r="A128" s="4"/>
      <c r="B128" s="3"/>
      <c r="C128" s="3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5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</row>
    <row r="129" spans="1:117" ht="15.75" customHeight="1" x14ac:dyDescent="0.25">
      <c r="A129" s="4"/>
      <c r="B129" s="3"/>
      <c r="C129" s="3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5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</row>
    <row r="130" spans="1:117" ht="15.75" customHeight="1" x14ac:dyDescent="0.25">
      <c r="A130" s="4"/>
      <c r="B130" s="3"/>
      <c r="C130" s="3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5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</row>
    <row r="131" spans="1:117" ht="15.75" customHeight="1" x14ac:dyDescent="0.25">
      <c r="A131" s="4"/>
      <c r="B131" s="3"/>
      <c r="C131" s="3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5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</row>
    <row r="132" spans="1:117" ht="15.75" customHeight="1" x14ac:dyDescent="0.25">
      <c r="A132" s="4"/>
      <c r="B132" s="3"/>
      <c r="C132" s="3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5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</row>
    <row r="133" spans="1:117" ht="15.75" customHeight="1" x14ac:dyDescent="0.25">
      <c r="A133" s="4"/>
      <c r="B133" s="3"/>
      <c r="C133" s="3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5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</row>
    <row r="134" spans="1:117" ht="15.75" customHeight="1" x14ac:dyDescent="0.25">
      <c r="A134" s="4"/>
      <c r="B134" s="3"/>
      <c r="C134" s="3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5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</row>
    <row r="135" spans="1:117" ht="15.75" customHeight="1" x14ac:dyDescent="0.25">
      <c r="A135" s="4"/>
      <c r="B135" s="3"/>
      <c r="C135" s="3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5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</row>
    <row r="136" spans="1:117" ht="15.75" customHeight="1" x14ac:dyDescent="0.25">
      <c r="A136" s="4"/>
      <c r="B136" s="3"/>
      <c r="C136" s="3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5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</row>
    <row r="137" spans="1:117" ht="15.75" customHeight="1" x14ac:dyDescent="0.25">
      <c r="A137" s="4"/>
      <c r="B137" s="3"/>
      <c r="C137" s="3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5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</row>
    <row r="138" spans="1:117" ht="15.75" customHeight="1" x14ac:dyDescent="0.25">
      <c r="A138" s="4"/>
      <c r="B138" s="3"/>
      <c r="C138" s="3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5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</row>
    <row r="139" spans="1:117" ht="15.75" customHeight="1" x14ac:dyDescent="0.25">
      <c r="A139" s="4"/>
      <c r="B139" s="3"/>
      <c r="C139" s="3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5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</row>
    <row r="140" spans="1:117" ht="15.75" customHeight="1" x14ac:dyDescent="0.25">
      <c r="A140" s="4"/>
      <c r="B140" s="3"/>
      <c r="C140" s="3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5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</row>
    <row r="141" spans="1:117" ht="15.75" customHeight="1" x14ac:dyDescent="0.25">
      <c r="A141" s="4"/>
      <c r="B141" s="3"/>
      <c r="C141" s="3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5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</row>
    <row r="142" spans="1:117" ht="15.75" customHeight="1" x14ac:dyDescent="0.25">
      <c r="A142" s="4"/>
      <c r="B142" s="3"/>
      <c r="C142" s="3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5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</row>
    <row r="143" spans="1:117" ht="15.75" customHeight="1" x14ac:dyDescent="0.25">
      <c r="A143" s="4"/>
      <c r="B143" s="3"/>
      <c r="C143" s="3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5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</row>
    <row r="144" spans="1:117" ht="15.75" customHeight="1" x14ac:dyDescent="0.25">
      <c r="A144" s="4"/>
      <c r="B144" s="3"/>
      <c r="C144" s="3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5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</row>
    <row r="145" spans="1:117" ht="15.75" customHeight="1" x14ac:dyDescent="0.25">
      <c r="A145" s="4"/>
      <c r="B145" s="3"/>
      <c r="C145" s="3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5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</row>
    <row r="146" spans="1:117" ht="15.75" customHeight="1" x14ac:dyDescent="0.25">
      <c r="A146" s="4"/>
      <c r="B146" s="3"/>
      <c r="C146" s="3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5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</row>
    <row r="147" spans="1:117" ht="15.75" customHeight="1" x14ac:dyDescent="0.25">
      <c r="A147" s="4"/>
      <c r="B147" s="3"/>
      <c r="C147" s="3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5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</row>
    <row r="148" spans="1:117" ht="15.75" customHeight="1" x14ac:dyDescent="0.25">
      <c r="A148" s="4"/>
      <c r="B148" s="3"/>
      <c r="C148" s="3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5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</row>
    <row r="149" spans="1:117" ht="15.75" customHeight="1" x14ac:dyDescent="0.25">
      <c r="A149" s="4"/>
      <c r="B149" s="3"/>
      <c r="C149" s="3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5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</row>
    <row r="150" spans="1:117" ht="15.75" customHeight="1" x14ac:dyDescent="0.25">
      <c r="A150" s="4"/>
      <c r="B150" s="3"/>
      <c r="C150" s="3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5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</row>
    <row r="151" spans="1:117" ht="15.75" customHeight="1" x14ac:dyDescent="0.25">
      <c r="A151" s="4"/>
      <c r="B151" s="3"/>
      <c r="C151" s="3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5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</row>
    <row r="152" spans="1:117" ht="15.75" customHeight="1" x14ac:dyDescent="0.25">
      <c r="A152" s="4"/>
      <c r="B152" s="3"/>
      <c r="C152" s="3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5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</row>
    <row r="153" spans="1:117" ht="15.75" customHeight="1" x14ac:dyDescent="0.25">
      <c r="A153" s="4"/>
      <c r="B153" s="3"/>
      <c r="C153" s="3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5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</row>
    <row r="154" spans="1:117" ht="15.75" customHeight="1" x14ac:dyDescent="0.25">
      <c r="A154" s="4"/>
      <c r="B154" s="3"/>
      <c r="C154" s="3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5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</row>
    <row r="155" spans="1:117" ht="15.75" customHeight="1" x14ac:dyDescent="0.25">
      <c r="A155" s="4"/>
      <c r="B155" s="3"/>
      <c r="C155" s="3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5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</row>
    <row r="156" spans="1:117" ht="15.75" customHeight="1" x14ac:dyDescent="0.25">
      <c r="A156" s="4"/>
      <c r="B156" s="3"/>
      <c r="C156" s="3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5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</row>
    <row r="157" spans="1:117" ht="15.75" customHeight="1" x14ac:dyDescent="0.25">
      <c r="A157" s="4"/>
      <c r="B157" s="3"/>
      <c r="C157" s="3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5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</row>
    <row r="158" spans="1:117" ht="15.75" customHeight="1" x14ac:dyDescent="0.25">
      <c r="A158" s="4"/>
      <c r="B158" s="3"/>
      <c r="C158" s="3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5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</row>
    <row r="159" spans="1:117" ht="15.75" customHeight="1" x14ac:dyDescent="0.25">
      <c r="A159" s="4"/>
      <c r="B159" s="3"/>
      <c r="C159" s="3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5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</row>
    <row r="160" spans="1:117" ht="15.75" customHeight="1" x14ac:dyDescent="0.25">
      <c r="A160" s="4"/>
      <c r="B160" s="3"/>
      <c r="C160" s="3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5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</row>
    <row r="161" spans="1:117" ht="15.75" customHeight="1" x14ac:dyDescent="0.25">
      <c r="A161" s="4"/>
      <c r="B161" s="3"/>
      <c r="C161" s="3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5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</row>
    <row r="162" spans="1:117" ht="15.75" customHeight="1" x14ac:dyDescent="0.25">
      <c r="A162" s="4"/>
      <c r="B162" s="3"/>
      <c r="C162" s="3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5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</row>
    <row r="163" spans="1:117" ht="15.75" customHeight="1" x14ac:dyDescent="0.25">
      <c r="A163" s="4"/>
      <c r="B163" s="3"/>
      <c r="C163" s="3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5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</row>
    <row r="164" spans="1:117" ht="15.75" customHeight="1" x14ac:dyDescent="0.25">
      <c r="A164" s="4"/>
      <c r="B164" s="3"/>
      <c r="C164" s="3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5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</row>
    <row r="165" spans="1:117" ht="15.75" customHeight="1" x14ac:dyDescent="0.25">
      <c r="A165" s="4"/>
      <c r="B165" s="3"/>
      <c r="C165" s="3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5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</row>
    <row r="166" spans="1:117" ht="15.75" customHeight="1" x14ac:dyDescent="0.25">
      <c r="A166" s="4"/>
      <c r="B166" s="3"/>
      <c r="C166" s="3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5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</row>
    <row r="167" spans="1:117" ht="15.75" customHeight="1" x14ac:dyDescent="0.25">
      <c r="A167" s="4"/>
      <c r="B167" s="3"/>
      <c r="C167" s="3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5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</row>
    <row r="168" spans="1:117" ht="15.75" customHeight="1" x14ac:dyDescent="0.25">
      <c r="A168" s="4"/>
      <c r="B168" s="3"/>
      <c r="C168" s="3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5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</row>
    <row r="169" spans="1:117" ht="15.75" customHeight="1" x14ac:dyDescent="0.25">
      <c r="A169" s="4"/>
      <c r="B169" s="3"/>
      <c r="C169" s="3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5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</row>
    <row r="170" spans="1:117" ht="15.75" customHeight="1" x14ac:dyDescent="0.25">
      <c r="A170" s="4"/>
      <c r="B170" s="3"/>
      <c r="C170" s="3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5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</row>
    <row r="171" spans="1:117" ht="15.75" customHeight="1" x14ac:dyDescent="0.25">
      <c r="A171" s="4"/>
      <c r="B171" s="3"/>
      <c r="C171" s="3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5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</row>
    <row r="172" spans="1:117" ht="15.75" customHeight="1" x14ac:dyDescent="0.25">
      <c r="A172" s="4"/>
      <c r="B172" s="3"/>
      <c r="C172" s="3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5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</row>
    <row r="173" spans="1:117" ht="15.75" customHeight="1" x14ac:dyDescent="0.25">
      <c r="A173" s="4"/>
      <c r="B173" s="3"/>
      <c r="C173" s="3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5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</row>
    <row r="174" spans="1:117" ht="15.75" customHeight="1" x14ac:dyDescent="0.25">
      <c r="A174" s="4"/>
      <c r="B174" s="3"/>
      <c r="C174" s="3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5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</row>
    <row r="175" spans="1:117" ht="15.75" customHeight="1" x14ac:dyDescent="0.25">
      <c r="A175" s="4"/>
      <c r="B175" s="3"/>
      <c r="C175" s="3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5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</row>
    <row r="176" spans="1:117" ht="15.75" customHeight="1" x14ac:dyDescent="0.25">
      <c r="A176" s="4"/>
      <c r="B176" s="3"/>
      <c r="C176" s="3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5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</row>
    <row r="177" spans="1:117" ht="15.75" customHeight="1" x14ac:dyDescent="0.25">
      <c r="A177" s="4"/>
      <c r="B177" s="3"/>
      <c r="C177" s="3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5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</row>
    <row r="178" spans="1:117" ht="15.75" customHeight="1" x14ac:dyDescent="0.25">
      <c r="A178" s="4"/>
      <c r="B178" s="3"/>
      <c r="C178" s="3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5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</row>
    <row r="179" spans="1:117" ht="15.75" customHeight="1" x14ac:dyDescent="0.25">
      <c r="A179" s="4"/>
      <c r="B179" s="3"/>
      <c r="C179" s="3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5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</row>
    <row r="180" spans="1:117" ht="15.75" customHeight="1" x14ac:dyDescent="0.25">
      <c r="A180" s="4"/>
      <c r="B180" s="3"/>
      <c r="C180" s="3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5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</row>
    <row r="181" spans="1:117" ht="15.75" customHeight="1" x14ac:dyDescent="0.25">
      <c r="A181" s="4"/>
      <c r="B181" s="3"/>
      <c r="C181" s="3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5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</row>
    <row r="182" spans="1:117" ht="15.75" customHeight="1" x14ac:dyDescent="0.25">
      <c r="A182" s="4"/>
      <c r="B182" s="3"/>
      <c r="C182" s="3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5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</row>
    <row r="183" spans="1:117" ht="15.75" customHeight="1" x14ac:dyDescent="0.25">
      <c r="A183" s="4"/>
      <c r="B183" s="3"/>
      <c r="C183" s="3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5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</row>
    <row r="184" spans="1:117" ht="15.75" customHeight="1" x14ac:dyDescent="0.25">
      <c r="A184" s="4"/>
      <c r="B184" s="3"/>
      <c r="C184" s="3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5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</row>
    <row r="185" spans="1:117" ht="15.75" customHeight="1" x14ac:dyDescent="0.25">
      <c r="A185" s="4"/>
      <c r="B185" s="3"/>
      <c r="C185" s="3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5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</row>
    <row r="186" spans="1:117" ht="15.75" customHeight="1" x14ac:dyDescent="0.25">
      <c r="A186" s="4"/>
      <c r="B186" s="3"/>
      <c r="C186" s="3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5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</row>
    <row r="187" spans="1:117" ht="15.75" customHeight="1" x14ac:dyDescent="0.25">
      <c r="A187" s="4"/>
      <c r="B187" s="3"/>
      <c r="C187" s="3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5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</row>
    <row r="188" spans="1:117" ht="15.75" customHeight="1" x14ac:dyDescent="0.25">
      <c r="A188" s="4"/>
      <c r="B188" s="3"/>
      <c r="C188" s="3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5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</row>
    <row r="189" spans="1:117" ht="15.75" customHeight="1" x14ac:dyDescent="0.25">
      <c r="A189" s="4"/>
      <c r="B189" s="3"/>
      <c r="C189" s="3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5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</row>
    <row r="190" spans="1:117" ht="15.75" customHeight="1" x14ac:dyDescent="0.25">
      <c r="A190" s="4"/>
      <c r="B190" s="3"/>
      <c r="C190" s="3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5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</row>
    <row r="191" spans="1:117" ht="15.75" customHeight="1" x14ac:dyDescent="0.25">
      <c r="A191" s="4"/>
      <c r="B191" s="3"/>
      <c r="C191" s="3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5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</row>
    <row r="192" spans="1:117" ht="15.75" customHeight="1" x14ac:dyDescent="0.25">
      <c r="A192" s="4"/>
      <c r="B192" s="3"/>
      <c r="C192" s="3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5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</row>
    <row r="193" spans="1:117" ht="15.75" customHeight="1" x14ac:dyDescent="0.25">
      <c r="A193" s="4"/>
      <c r="B193" s="3"/>
      <c r="C193" s="3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5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</row>
    <row r="194" spans="1:117" ht="15.75" customHeight="1" x14ac:dyDescent="0.25">
      <c r="A194" s="4"/>
      <c r="B194" s="3"/>
      <c r="C194" s="3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5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</row>
    <row r="195" spans="1:117" ht="15.75" customHeight="1" x14ac:dyDescent="0.25">
      <c r="A195" s="4"/>
      <c r="B195" s="3"/>
      <c r="C195" s="3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5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</row>
    <row r="196" spans="1:117" ht="15.75" customHeight="1" x14ac:dyDescent="0.25">
      <c r="A196" s="4"/>
      <c r="B196" s="3"/>
      <c r="C196" s="3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5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</row>
    <row r="197" spans="1:117" ht="15.75" customHeight="1" x14ac:dyDescent="0.25">
      <c r="A197" s="4"/>
      <c r="B197" s="3"/>
      <c r="C197" s="3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5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</row>
    <row r="198" spans="1:117" ht="15.75" customHeight="1" x14ac:dyDescent="0.25">
      <c r="A198" s="4"/>
      <c r="B198" s="3"/>
      <c r="C198" s="3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5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</row>
    <row r="199" spans="1:117" ht="15.75" customHeight="1" x14ac:dyDescent="0.25">
      <c r="A199" s="4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5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</row>
    <row r="200" spans="1:117" ht="15.75" customHeight="1" x14ac:dyDescent="0.25">
      <c r="A200" s="4"/>
      <c r="B200" s="3"/>
      <c r="C200" s="3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5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</row>
    <row r="201" spans="1:117" ht="15.75" customHeight="1" x14ac:dyDescent="0.25">
      <c r="A201" s="4"/>
      <c r="B201" s="3"/>
      <c r="C201" s="3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5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</row>
    <row r="202" spans="1:117" ht="15.75" customHeight="1" x14ac:dyDescent="0.25">
      <c r="A202" s="4"/>
      <c r="B202" s="3"/>
      <c r="C202" s="3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5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</row>
    <row r="203" spans="1:117" ht="15.75" customHeight="1" x14ac:dyDescent="0.25">
      <c r="A203" s="4"/>
      <c r="B203" s="3"/>
      <c r="C203" s="3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5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</row>
    <row r="204" spans="1:117" ht="15.75" customHeight="1" x14ac:dyDescent="0.25">
      <c r="A204" s="4"/>
      <c r="B204" s="3"/>
      <c r="C204" s="3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5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</row>
    <row r="205" spans="1:117" ht="15.75" customHeight="1" x14ac:dyDescent="0.25">
      <c r="A205" s="4"/>
      <c r="B205" s="3"/>
      <c r="C205" s="3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5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</row>
    <row r="206" spans="1:117" ht="15.75" customHeight="1" x14ac:dyDescent="0.25">
      <c r="A206" s="4"/>
      <c r="B206" s="3"/>
      <c r="C206" s="3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5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</row>
    <row r="207" spans="1:117" ht="15.75" customHeight="1" x14ac:dyDescent="0.25">
      <c r="A207" s="4"/>
      <c r="B207" s="3"/>
      <c r="C207" s="3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5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</row>
    <row r="208" spans="1:117" ht="15.75" customHeight="1" x14ac:dyDescent="0.25">
      <c r="A208" s="4"/>
      <c r="B208" s="3"/>
      <c r="C208" s="3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5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</row>
    <row r="209" spans="1:117" ht="15.75" customHeight="1" x14ac:dyDescent="0.25">
      <c r="A209" s="4"/>
      <c r="B209" s="3"/>
      <c r="C209" s="3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5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</row>
    <row r="210" spans="1:117" ht="15.75" customHeight="1" x14ac:dyDescent="0.25">
      <c r="A210" s="4"/>
      <c r="B210" s="3"/>
      <c r="C210" s="3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5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</row>
    <row r="211" spans="1:117" ht="15.75" customHeight="1" x14ac:dyDescent="0.25">
      <c r="A211" s="4"/>
      <c r="B211" s="3"/>
      <c r="C211" s="3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5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</row>
    <row r="212" spans="1:117" ht="15.75" customHeight="1" x14ac:dyDescent="0.25">
      <c r="A212" s="4"/>
      <c r="B212" s="3"/>
      <c r="C212" s="3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5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</row>
    <row r="213" spans="1:117" ht="15.75" customHeight="1" x14ac:dyDescent="0.25">
      <c r="A213" s="4"/>
      <c r="B213" s="3"/>
      <c r="C213" s="3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5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</row>
    <row r="214" spans="1:117" ht="15.75" customHeight="1" x14ac:dyDescent="0.25">
      <c r="A214" s="4"/>
      <c r="B214" s="3"/>
      <c r="C214" s="3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5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</row>
    <row r="215" spans="1:117" ht="15.75" customHeight="1" x14ac:dyDescent="0.25">
      <c r="A215" s="4"/>
      <c r="B215" s="3"/>
      <c r="C215" s="3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5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</row>
    <row r="216" spans="1:117" ht="15.75" customHeight="1" x14ac:dyDescent="0.25">
      <c r="A216" s="4"/>
      <c r="B216" s="3"/>
      <c r="C216" s="3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5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</row>
    <row r="217" spans="1:117" ht="15.75" customHeight="1" x14ac:dyDescent="0.25">
      <c r="A217" s="4"/>
      <c r="B217" s="3"/>
      <c r="C217" s="3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5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</row>
    <row r="218" spans="1:117" ht="15.75" customHeight="1" x14ac:dyDescent="0.25">
      <c r="A218" s="4"/>
      <c r="B218" s="3"/>
      <c r="C218" s="3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5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</row>
    <row r="219" spans="1:117" ht="15.75" customHeight="1" x14ac:dyDescent="0.25">
      <c r="A219" s="4"/>
      <c r="B219" s="3"/>
      <c r="C219" s="3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5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</row>
    <row r="220" spans="1:117" ht="15.75" customHeight="1" x14ac:dyDescent="0.25">
      <c r="A220" s="4"/>
      <c r="B220" s="3"/>
      <c r="C220" s="3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5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</row>
    <row r="221" spans="1:117" ht="15.75" customHeight="1" x14ac:dyDescent="0.25">
      <c r="A221" s="4"/>
      <c r="B221" s="3"/>
      <c r="C221" s="3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5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</row>
    <row r="222" spans="1:117" ht="15.75" customHeight="1" x14ac:dyDescent="0.25">
      <c r="A222" s="4"/>
      <c r="B222" s="3"/>
      <c r="C222" s="3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5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</row>
    <row r="223" spans="1:117" ht="15.75" customHeight="1" x14ac:dyDescent="0.25">
      <c r="A223" s="4"/>
      <c r="B223" s="3"/>
      <c r="C223" s="3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5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</row>
    <row r="224" spans="1:117" ht="15.75" customHeight="1" x14ac:dyDescent="0.25">
      <c r="A224" s="4"/>
      <c r="B224" s="3"/>
      <c r="C224" s="3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5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</row>
    <row r="225" spans="1:117" ht="15.75" customHeight="1" x14ac:dyDescent="0.25">
      <c r="A225" s="4"/>
      <c r="B225" s="3"/>
      <c r="C225" s="3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5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</row>
    <row r="226" spans="1:117" ht="15.75" customHeight="1" x14ac:dyDescent="0.25">
      <c r="A226" s="4"/>
      <c r="B226" s="3"/>
      <c r="C226" s="3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5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</row>
    <row r="227" spans="1:117" ht="15.75" customHeight="1" x14ac:dyDescent="0.25">
      <c r="A227" s="4"/>
      <c r="B227" s="3"/>
      <c r="C227" s="3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5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</row>
    <row r="228" spans="1:117" ht="15.75" customHeight="1" x14ac:dyDescent="0.25">
      <c r="A228" s="4"/>
      <c r="B228" s="3"/>
      <c r="C228" s="3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5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</row>
    <row r="229" spans="1:117" ht="15.75" customHeight="1" x14ac:dyDescent="0.25">
      <c r="A229" s="4"/>
      <c r="B229" s="3"/>
      <c r="C229" s="3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5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</row>
    <row r="230" spans="1:117" ht="15.75" customHeight="1" x14ac:dyDescent="0.25">
      <c r="A230" s="4"/>
      <c r="B230" s="3"/>
      <c r="C230" s="3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5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</row>
    <row r="231" spans="1:117" ht="15.75" customHeight="1" x14ac:dyDescent="0.25">
      <c r="A231" s="4"/>
      <c r="B231" s="3"/>
      <c r="C231" s="3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5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</row>
    <row r="232" spans="1:117" ht="15.75" customHeight="1" x14ac:dyDescent="0.25">
      <c r="A232" s="4"/>
      <c r="B232" s="3"/>
      <c r="C232" s="3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5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</row>
    <row r="233" spans="1:117" ht="15.75" customHeight="1" x14ac:dyDescent="0.25">
      <c r="A233" s="4"/>
      <c r="B233" s="3"/>
      <c r="C233" s="3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5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</row>
    <row r="234" spans="1:117" ht="15.75" customHeight="1" x14ac:dyDescent="0.25">
      <c r="A234" s="4"/>
      <c r="B234" s="3"/>
      <c r="C234" s="3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5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</row>
    <row r="235" spans="1:117" ht="15.75" customHeight="1" x14ac:dyDescent="0.25">
      <c r="A235" s="4"/>
      <c r="B235" s="3"/>
      <c r="C235" s="3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5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</row>
    <row r="236" spans="1:117" ht="15.75" customHeight="1" x14ac:dyDescent="0.25">
      <c r="A236" s="4"/>
      <c r="B236" s="3"/>
      <c r="C236" s="3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5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</row>
    <row r="237" spans="1:117" ht="15.75" customHeight="1" x14ac:dyDescent="0.25">
      <c r="A237" s="4"/>
      <c r="B237" s="3"/>
      <c r="C237" s="3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5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</row>
    <row r="238" spans="1:117" ht="15.75" customHeight="1" x14ac:dyDescent="0.25">
      <c r="A238" s="4"/>
      <c r="B238" s="3"/>
      <c r="C238" s="3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5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</row>
    <row r="239" spans="1:117" ht="15.75" customHeight="1" x14ac:dyDescent="0.25">
      <c r="A239" s="4"/>
      <c r="B239" s="3"/>
      <c r="C239" s="3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5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</row>
    <row r="240" spans="1:117" ht="15.75" customHeight="1" x14ac:dyDescent="0.25">
      <c r="A240" s="4"/>
      <c r="B240" s="3"/>
      <c r="C240" s="3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5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</row>
    <row r="241" spans="1:117" ht="15.75" customHeight="1" x14ac:dyDescent="0.25">
      <c r="A241" s="4"/>
      <c r="B241" s="3"/>
      <c r="C241" s="3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5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</row>
    <row r="242" spans="1:117" ht="15.75" customHeight="1" x14ac:dyDescent="0.25">
      <c r="A242" s="4"/>
      <c r="B242" s="3"/>
      <c r="C242" s="3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5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</row>
    <row r="243" spans="1:117" ht="15.75" customHeight="1" x14ac:dyDescent="0.25">
      <c r="A243" s="4"/>
      <c r="B243" s="3"/>
      <c r="C243" s="3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5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</row>
    <row r="244" spans="1:117" ht="15.75" customHeight="1" x14ac:dyDescent="0.25">
      <c r="A244" s="4"/>
      <c r="B244" s="3"/>
      <c r="C244" s="3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5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</row>
    <row r="245" spans="1:117" ht="15.75" customHeight="1" x14ac:dyDescent="0.25">
      <c r="A245" s="4"/>
      <c r="B245" s="3"/>
      <c r="C245" s="3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5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</row>
    <row r="246" spans="1:117" ht="15.75" customHeight="1" x14ac:dyDescent="0.25">
      <c r="A246" s="4"/>
      <c r="B246" s="3"/>
      <c r="C246" s="3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5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</row>
    <row r="247" spans="1:117" ht="15.75" customHeight="1" x14ac:dyDescent="0.25">
      <c r="A247" s="4"/>
      <c r="B247" s="3"/>
      <c r="C247" s="3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5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</row>
    <row r="248" spans="1:117" ht="15.75" customHeight="1" x14ac:dyDescent="0.25">
      <c r="A248" s="4"/>
      <c r="B248" s="3"/>
      <c r="C248" s="3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5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</row>
    <row r="249" spans="1:117" ht="15.75" customHeight="1" x14ac:dyDescent="0.25">
      <c r="A249" s="4"/>
      <c r="B249" s="3"/>
      <c r="C249" s="3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5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</row>
    <row r="250" spans="1:117" ht="15.75" customHeight="1" x14ac:dyDescent="0.25">
      <c r="A250" s="4"/>
      <c r="B250" s="3"/>
      <c r="C250" s="3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5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</row>
    <row r="251" spans="1:117" ht="15.75" customHeight="1" x14ac:dyDescent="0.25">
      <c r="A251" s="4"/>
      <c r="B251" s="3"/>
      <c r="C251" s="3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5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</row>
    <row r="252" spans="1:117" ht="15.75" customHeight="1" x14ac:dyDescent="0.25">
      <c r="A252" s="4"/>
      <c r="B252" s="3"/>
      <c r="C252" s="3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5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</row>
    <row r="253" spans="1:117" ht="15.75" customHeight="1" x14ac:dyDescent="0.25">
      <c r="A253" s="4"/>
      <c r="B253" s="3"/>
      <c r="C253" s="3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5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</row>
    <row r="254" spans="1:117" ht="15.75" customHeight="1" x14ac:dyDescent="0.25">
      <c r="A254" s="4"/>
      <c r="B254" s="3"/>
      <c r="C254" s="3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5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</row>
    <row r="255" spans="1:117" ht="15.75" customHeight="1" x14ac:dyDescent="0.25">
      <c r="A255" s="4"/>
      <c r="B255" s="3"/>
      <c r="C255" s="3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5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</row>
    <row r="256" spans="1:117" ht="15.75" customHeight="1" x14ac:dyDescent="0.25">
      <c r="A256" s="4"/>
      <c r="B256" s="3"/>
      <c r="C256" s="3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5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</row>
    <row r="257" spans="1:117" ht="15.75" customHeight="1" x14ac:dyDescent="0.25">
      <c r="A257" s="4"/>
      <c r="B257" s="3"/>
      <c r="C257" s="3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5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</row>
    <row r="258" spans="1:117" ht="15.75" customHeight="1" x14ac:dyDescent="0.25">
      <c r="A258" s="4"/>
      <c r="B258" s="3"/>
      <c r="C258" s="3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5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</row>
    <row r="259" spans="1:117" ht="15.75" customHeight="1" x14ac:dyDescent="0.25">
      <c r="A259" s="4"/>
      <c r="B259" s="3"/>
      <c r="C259" s="3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5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</row>
    <row r="260" spans="1:117" ht="15.75" customHeight="1" x14ac:dyDescent="0.25">
      <c r="A260" s="4"/>
      <c r="B260" s="3"/>
      <c r="C260" s="3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5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</row>
    <row r="261" spans="1:117" ht="15.75" customHeight="1" x14ac:dyDescent="0.25">
      <c r="A261" s="4"/>
      <c r="B261" s="3"/>
      <c r="C261" s="3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5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</row>
    <row r="262" spans="1:117" ht="15.75" customHeight="1" x14ac:dyDescent="0.25">
      <c r="A262" s="4"/>
      <c r="B262" s="3"/>
      <c r="C262" s="3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5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</row>
    <row r="263" spans="1:117" ht="15.75" customHeight="1" x14ac:dyDescent="0.25">
      <c r="A263" s="4"/>
      <c r="B263" s="3"/>
      <c r="C263" s="3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5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</row>
    <row r="264" spans="1:117" ht="15.75" customHeight="1" x14ac:dyDescent="0.25">
      <c r="A264" s="4"/>
      <c r="B264" s="3"/>
      <c r="C264" s="3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5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</row>
    <row r="265" spans="1:117" ht="15.75" customHeight="1" x14ac:dyDescent="0.25">
      <c r="A265" s="4"/>
      <c r="B265" s="3"/>
      <c r="C265" s="3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5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</row>
    <row r="266" spans="1:117" ht="15.75" customHeight="1" x14ac:dyDescent="0.25">
      <c r="A266" s="4"/>
      <c r="B266" s="3"/>
      <c r="C266" s="3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5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</row>
    <row r="267" spans="1:117" ht="15.75" customHeight="1" x14ac:dyDescent="0.25">
      <c r="A267" s="4"/>
      <c r="B267" s="3"/>
      <c r="C267" s="3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5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</row>
    <row r="268" spans="1:117" ht="15.75" customHeight="1" x14ac:dyDescent="0.25">
      <c r="A268" s="4"/>
      <c r="B268" s="3"/>
      <c r="C268" s="3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5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</row>
    <row r="269" spans="1:117" ht="15.75" customHeight="1" x14ac:dyDescent="0.25">
      <c r="A269" s="4"/>
      <c r="B269" s="3"/>
      <c r="C269" s="3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5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</row>
    <row r="270" spans="1:117" ht="15.75" customHeight="1" x14ac:dyDescent="0.25">
      <c r="A270" s="4"/>
      <c r="B270" s="3"/>
      <c r="C270" s="3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5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</row>
    <row r="271" spans="1:117" ht="15.75" customHeight="1" x14ac:dyDescent="0.25">
      <c r="A271" s="4"/>
      <c r="B271" s="3"/>
      <c r="C271" s="3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5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</row>
    <row r="272" spans="1:117" ht="15.75" customHeight="1" x14ac:dyDescent="0.25">
      <c r="A272" s="4"/>
      <c r="B272" s="3"/>
      <c r="C272" s="3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5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</row>
    <row r="273" spans="1:117" ht="15.75" customHeight="1" x14ac:dyDescent="0.25">
      <c r="A273" s="4"/>
      <c r="B273" s="3"/>
      <c r="C273" s="3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5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</row>
    <row r="274" spans="1:117" ht="15.75" customHeight="1" x14ac:dyDescent="0.25">
      <c r="A274" s="4"/>
      <c r="B274" s="3"/>
      <c r="C274" s="3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5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</row>
    <row r="275" spans="1:117" ht="15.75" customHeight="1" x14ac:dyDescent="0.25">
      <c r="A275" s="4"/>
      <c r="B275" s="3"/>
      <c r="C275" s="3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5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</row>
    <row r="276" spans="1:117" ht="15.75" customHeight="1" x14ac:dyDescent="0.25">
      <c r="A276" s="4"/>
      <c r="B276" s="3"/>
      <c r="C276" s="3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5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</row>
    <row r="277" spans="1:117" ht="15.75" customHeight="1" x14ac:dyDescent="0.25">
      <c r="A277" s="4"/>
      <c r="B277" s="3"/>
      <c r="C277" s="3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5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</row>
    <row r="278" spans="1:117" ht="15.75" customHeight="1" x14ac:dyDescent="0.25">
      <c r="A278" s="4"/>
      <c r="B278" s="3"/>
      <c r="C278" s="3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5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</row>
    <row r="279" spans="1:117" ht="15.75" customHeight="1" x14ac:dyDescent="0.25">
      <c r="A279" s="4"/>
      <c r="B279" s="3"/>
      <c r="C279" s="3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5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</row>
    <row r="280" spans="1:117" ht="15.75" customHeight="1" x14ac:dyDescent="0.25">
      <c r="A280" s="4"/>
      <c r="B280" s="3"/>
      <c r="C280" s="3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5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</row>
    <row r="281" spans="1:117" ht="15.75" customHeight="1" x14ac:dyDescent="0.25">
      <c r="A281" s="4"/>
      <c r="B281" s="3"/>
      <c r="C281" s="3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5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</row>
    <row r="282" spans="1:117" ht="15.75" customHeight="1" x14ac:dyDescent="0.25">
      <c r="A282" s="4"/>
      <c r="B282" s="3"/>
      <c r="C282" s="3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5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</row>
    <row r="283" spans="1:117" ht="15.75" customHeight="1" x14ac:dyDescent="0.25">
      <c r="A283" s="4"/>
      <c r="B283" s="3"/>
      <c r="C283" s="3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5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</row>
    <row r="284" spans="1:117" ht="15.75" customHeight="1" x14ac:dyDescent="0.25">
      <c r="A284" s="4"/>
      <c r="B284" s="3"/>
      <c r="C284" s="3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5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</row>
    <row r="285" spans="1:117" ht="15.75" customHeight="1" x14ac:dyDescent="0.25">
      <c r="A285" s="4"/>
      <c r="B285" s="3"/>
      <c r="C285" s="3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5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</row>
    <row r="286" spans="1:117" ht="15.75" customHeight="1" x14ac:dyDescent="0.25">
      <c r="A286" s="4"/>
      <c r="B286" s="3"/>
      <c r="C286" s="3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5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</row>
    <row r="287" spans="1:117" ht="15.75" customHeight="1" x14ac:dyDescent="0.25">
      <c r="A287" s="4"/>
      <c r="B287" s="3"/>
      <c r="C287" s="3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5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</row>
    <row r="288" spans="1:117" ht="15.75" customHeight="1" x14ac:dyDescent="0.25">
      <c r="A288" s="4"/>
      <c r="B288" s="3"/>
      <c r="C288" s="3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5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</row>
    <row r="289" spans="1:117" ht="15.75" customHeight="1" x14ac:dyDescent="0.25">
      <c r="A289" s="4"/>
      <c r="B289" s="3"/>
      <c r="C289" s="3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5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</row>
    <row r="290" spans="1:117" ht="15.75" customHeight="1" x14ac:dyDescent="0.25">
      <c r="A290" s="4"/>
      <c r="B290" s="3"/>
      <c r="C290" s="3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5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</row>
    <row r="291" spans="1:117" ht="15.75" customHeight="1" x14ac:dyDescent="0.25">
      <c r="A291" s="4"/>
      <c r="B291" s="3"/>
      <c r="C291" s="3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5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</row>
    <row r="292" spans="1:117" ht="15.75" customHeight="1" x14ac:dyDescent="0.25">
      <c r="A292" s="4"/>
      <c r="B292" s="3"/>
      <c r="C292" s="3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5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</row>
    <row r="293" spans="1:117" ht="15.75" customHeight="1" x14ac:dyDescent="0.25">
      <c r="A293" s="4"/>
      <c r="B293" s="3"/>
      <c r="C293" s="3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5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</row>
    <row r="294" spans="1:117" ht="15.75" customHeight="1" x14ac:dyDescent="0.25">
      <c r="A294" s="4"/>
      <c r="B294" s="3"/>
      <c r="C294" s="3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5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</row>
    <row r="295" spans="1:117" ht="15.75" customHeight="1" x14ac:dyDescent="0.25">
      <c r="A295" s="4"/>
      <c r="B295" s="3"/>
      <c r="C295" s="3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5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</row>
    <row r="296" spans="1:117" ht="15.75" customHeight="1" x14ac:dyDescent="0.25">
      <c r="A296" s="4"/>
      <c r="B296" s="3"/>
      <c r="C296" s="3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5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</row>
    <row r="297" spans="1:117" ht="15.75" customHeight="1" x14ac:dyDescent="0.25">
      <c r="A297" s="4"/>
      <c r="B297" s="3"/>
      <c r="C297" s="3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5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</row>
    <row r="298" spans="1:117" ht="15.75" customHeight="1" x14ac:dyDescent="0.25">
      <c r="A298" s="4"/>
      <c r="B298" s="3"/>
      <c r="C298" s="3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5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</row>
    <row r="299" spans="1:117" ht="15.75" customHeight="1" x14ac:dyDescent="0.25">
      <c r="A299" s="4"/>
      <c r="B299" s="3"/>
      <c r="C299" s="3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5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</row>
    <row r="300" spans="1:117" ht="15.75" customHeight="1" x14ac:dyDescent="0.25">
      <c r="A300" s="4"/>
      <c r="B300" s="3"/>
      <c r="C300" s="3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5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</row>
    <row r="301" spans="1:117" ht="15.75" customHeight="1" x14ac:dyDescent="0.25">
      <c r="A301" s="4"/>
      <c r="B301" s="3"/>
      <c r="C301" s="3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5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</row>
    <row r="302" spans="1:117" ht="15.75" customHeight="1" x14ac:dyDescent="0.25">
      <c r="A302" s="4"/>
      <c r="B302" s="3"/>
      <c r="C302" s="3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5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</row>
    <row r="303" spans="1:117" ht="15.75" customHeight="1" x14ac:dyDescent="0.25">
      <c r="A303" s="4"/>
      <c r="B303" s="3"/>
      <c r="C303" s="3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5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</row>
    <row r="304" spans="1:117" ht="15.75" customHeight="1" x14ac:dyDescent="0.25">
      <c r="A304" s="4"/>
      <c r="B304" s="3"/>
      <c r="C304" s="3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5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</row>
    <row r="305" spans="1:117" ht="15.75" customHeight="1" x14ac:dyDescent="0.25">
      <c r="A305" s="4"/>
      <c r="B305" s="3"/>
      <c r="C305" s="3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5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</row>
    <row r="306" spans="1:117" ht="15.75" customHeight="1" x14ac:dyDescent="0.25">
      <c r="A306" s="4"/>
      <c r="B306" s="3"/>
      <c r="C306" s="3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5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</row>
    <row r="307" spans="1:117" ht="15.75" customHeight="1" x14ac:dyDescent="0.25">
      <c r="A307" s="4"/>
      <c r="B307" s="3"/>
      <c r="C307" s="3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5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</row>
    <row r="308" spans="1:117" ht="15.75" customHeight="1" x14ac:dyDescent="0.25">
      <c r="A308" s="4"/>
      <c r="B308" s="3"/>
      <c r="C308" s="3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5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</row>
    <row r="309" spans="1:117" ht="15.75" customHeight="1" x14ac:dyDescent="0.25">
      <c r="A309" s="4"/>
      <c r="B309" s="3"/>
      <c r="C309" s="3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5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</row>
    <row r="310" spans="1:117" ht="15.75" customHeight="1" x14ac:dyDescent="0.25">
      <c r="A310" s="4"/>
      <c r="B310" s="3"/>
      <c r="C310" s="3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5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</row>
    <row r="311" spans="1:117" ht="15.75" customHeight="1" x14ac:dyDescent="0.25">
      <c r="A311" s="4"/>
      <c r="B311" s="3"/>
      <c r="C311" s="3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5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</row>
    <row r="312" spans="1:117" ht="15.75" customHeight="1" x14ac:dyDescent="0.25">
      <c r="A312" s="4"/>
      <c r="B312" s="3"/>
      <c r="C312" s="3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5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</row>
    <row r="313" spans="1:117" ht="15.75" customHeight="1" x14ac:dyDescent="0.25">
      <c r="A313" s="4"/>
      <c r="B313" s="3"/>
      <c r="C313" s="3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5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</row>
    <row r="314" spans="1:117" ht="15.75" customHeight="1" x14ac:dyDescent="0.25">
      <c r="A314" s="4"/>
      <c r="B314" s="3"/>
      <c r="C314" s="3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5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</row>
    <row r="315" spans="1:117" ht="15.75" customHeight="1" x14ac:dyDescent="0.25">
      <c r="A315" s="4"/>
      <c r="B315" s="3"/>
      <c r="C315" s="3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5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</row>
    <row r="316" spans="1:117" ht="15.75" customHeight="1" x14ac:dyDescent="0.25">
      <c r="A316" s="4"/>
      <c r="B316" s="3"/>
      <c r="C316" s="3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5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</row>
    <row r="317" spans="1:117" ht="15.75" customHeight="1" x14ac:dyDescent="0.25">
      <c r="A317" s="4"/>
      <c r="B317" s="3"/>
      <c r="C317" s="3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5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</row>
    <row r="318" spans="1:117" ht="15.75" customHeight="1" x14ac:dyDescent="0.25">
      <c r="A318" s="4"/>
      <c r="B318" s="3"/>
      <c r="C318" s="3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5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</row>
    <row r="319" spans="1:117" ht="15.75" customHeight="1" x14ac:dyDescent="0.25">
      <c r="A319" s="4"/>
      <c r="B319" s="3"/>
      <c r="C319" s="3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5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</row>
    <row r="320" spans="1:117" ht="15.75" customHeight="1" x14ac:dyDescent="0.25">
      <c r="A320" s="4"/>
      <c r="B320" s="3"/>
      <c r="C320" s="3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5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</row>
    <row r="321" spans="1:117" ht="15.75" customHeight="1" x14ac:dyDescent="0.25">
      <c r="A321" s="4"/>
      <c r="B321" s="3"/>
      <c r="C321" s="3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5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</row>
    <row r="322" spans="1:117" ht="15.75" customHeight="1" x14ac:dyDescent="0.25">
      <c r="A322" s="4"/>
      <c r="B322" s="3"/>
      <c r="C322" s="3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5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</row>
    <row r="323" spans="1:117" ht="15.75" customHeight="1" x14ac:dyDescent="0.25">
      <c r="A323" s="4"/>
      <c r="B323" s="3"/>
      <c r="C323" s="3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5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</row>
    <row r="324" spans="1:117" ht="15.75" customHeight="1" x14ac:dyDescent="0.25">
      <c r="A324" s="4"/>
      <c r="B324" s="3"/>
      <c r="C324" s="3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5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</row>
    <row r="325" spans="1:117" ht="15.75" customHeight="1" x14ac:dyDescent="0.25">
      <c r="A325" s="4"/>
      <c r="B325" s="3"/>
      <c r="C325" s="3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5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</row>
    <row r="326" spans="1:117" ht="15.75" customHeight="1" x14ac:dyDescent="0.25">
      <c r="A326" s="4"/>
      <c r="B326" s="3"/>
      <c r="C326" s="3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5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</row>
    <row r="327" spans="1:117" ht="15.75" customHeight="1" x14ac:dyDescent="0.25">
      <c r="A327" s="4"/>
      <c r="B327" s="3"/>
      <c r="C327" s="3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5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</row>
    <row r="328" spans="1:117" ht="15.75" customHeight="1" x14ac:dyDescent="0.25">
      <c r="A328" s="4"/>
      <c r="B328" s="3"/>
      <c r="C328" s="3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5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</row>
    <row r="329" spans="1:117" ht="15.75" customHeight="1" x14ac:dyDescent="0.25">
      <c r="A329" s="4"/>
      <c r="B329" s="3"/>
      <c r="C329" s="3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5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</row>
    <row r="330" spans="1:117" ht="15.75" customHeight="1" x14ac:dyDescent="0.25">
      <c r="A330" s="4"/>
      <c r="B330" s="3"/>
      <c r="C330" s="3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5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</row>
    <row r="331" spans="1:117" ht="15.75" customHeight="1" x14ac:dyDescent="0.25">
      <c r="A331" s="4"/>
      <c r="B331" s="3"/>
      <c r="C331" s="3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5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</row>
    <row r="332" spans="1:117" ht="15.75" customHeight="1" x14ac:dyDescent="0.25">
      <c r="A332" s="4"/>
      <c r="B332" s="3"/>
      <c r="C332" s="3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5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</row>
    <row r="333" spans="1:117" ht="15.75" customHeight="1" x14ac:dyDescent="0.25">
      <c r="A333" s="4"/>
      <c r="B333" s="3"/>
      <c r="C333" s="3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5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</row>
    <row r="334" spans="1:117" ht="15.75" customHeight="1" x14ac:dyDescent="0.25">
      <c r="A334" s="4"/>
      <c r="B334" s="3"/>
      <c r="C334" s="3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5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</row>
    <row r="335" spans="1:117" ht="15.75" customHeight="1" x14ac:dyDescent="0.25">
      <c r="A335" s="4"/>
      <c r="B335" s="3"/>
      <c r="C335" s="3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5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</row>
    <row r="336" spans="1:117" ht="15.75" customHeight="1" x14ac:dyDescent="0.25">
      <c r="A336" s="4"/>
      <c r="B336" s="3"/>
      <c r="C336" s="3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5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</row>
    <row r="337" spans="1:117" ht="15.75" customHeight="1" x14ac:dyDescent="0.25">
      <c r="A337" s="4"/>
      <c r="B337" s="3"/>
      <c r="C337" s="3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5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</row>
    <row r="338" spans="1:117" ht="15.75" customHeight="1" x14ac:dyDescent="0.25">
      <c r="A338" s="4"/>
      <c r="B338" s="3"/>
      <c r="C338" s="3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5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</row>
    <row r="339" spans="1:117" ht="15.75" customHeight="1" x14ac:dyDescent="0.25">
      <c r="A339" s="4"/>
      <c r="B339" s="3"/>
      <c r="C339" s="3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5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</row>
    <row r="340" spans="1:117" ht="15.75" customHeight="1" x14ac:dyDescent="0.25">
      <c r="A340" s="4"/>
      <c r="B340" s="3"/>
      <c r="C340" s="3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5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</row>
    <row r="341" spans="1:117" ht="15.75" customHeight="1" x14ac:dyDescent="0.25">
      <c r="A341" s="4"/>
      <c r="B341" s="3"/>
      <c r="C341" s="3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5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</row>
    <row r="342" spans="1:117" ht="15.75" customHeight="1" x14ac:dyDescent="0.25">
      <c r="A342" s="4"/>
      <c r="B342" s="3"/>
      <c r="C342" s="3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5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</row>
    <row r="343" spans="1:117" ht="15.75" customHeight="1" x14ac:dyDescent="0.25">
      <c r="A343" s="4"/>
      <c r="B343" s="3"/>
      <c r="C343" s="3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5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</row>
    <row r="344" spans="1:117" ht="15.75" customHeight="1" x14ac:dyDescent="0.25">
      <c r="A344" s="4"/>
      <c r="B344" s="3"/>
      <c r="C344" s="3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5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</row>
    <row r="345" spans="1:117" ht="15.75" customHeight="1" x14ac:dyDescent="0.25">
      <c r="A345" s="4"/>
      <c r="B345" s="3"/>
      <c r="C345" s="3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5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</row>
    <row r="346" spans="1:117" ht="15.75" customHeight="1" x14ac:dyDescent="0.25">
      <c r="A346" s="4"/>
      <c r="B346" s="3"/>
      <c r="C346" s="3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5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</row>
    <row r="347" spans="1:117" ht="15.75" customHeight="1" x14ac:dyDescent="0.25">
      <c r="A347" s="4"/>
      <c r="B347" s="3"/>
      <c r="C347" s="3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5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</row>
    <row r="348" spans="1:117" ht="15.75" customHeight="1" x14ac:dyDescent="0.25">
      <c r="A348" s="4"/>
      <c r="B348" s="3"/>
      <c r="C348" s="3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5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</row>
    <row r="349" spans="1:117" ht="15.75" customHeight="1" x14ac:dyDescent="0.25">
      <c r="A349" s="4"/>
      <c r="B349" s="3"/>
      <c r="C349" s="3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5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</row>
    <row r="350" spans="1:117" ht="15.75" customHeight="1" x14ac:dyDescent="0.25">
      <c r="A350" s="4"/>
      <c r="B350" s="3"/>
      <c r="C350" s="3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5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</row>
    <row r="351" spans="1:117" ht="15.75" customHeight="1" x14ac:dyDescent="0.25">
      <c r="A351" s="4"/>
      <c r="B351" s="3"/>
      <c r="C351" s="3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5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</row>
    <row r="352" spans="1:117" ht="15.75" customHeight="1" x14ac:dyDescent="0.25">
      <c r="A352" s="4"/>
      <c r="B352" s="3"/>
      <c r="C352" s="3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5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</row>
    <row r="353" spans="1:117" ht="15.75" customHeight="1" x14ac:dyDescent="0.25">
      <c r="A353" s="4"/>
      <c r="B353" s="3"/>
      <c r="C353" s="3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5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</row>
    <row r="354" spans="1:117" ht="15.75" customHeight="1" x14ac:dyDescent="0.25">
      <c r="A354" s="4"/>
      <c r="B354" s="3"/>
      <c r="C354" s="3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5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</row>
    <row r="355" spans="1:117" ht="15.75" customHeight="1" x14ac:dyDescent="0.25">
      <c r="A355" s="4"/>
      <c r="B355" s="3"/>
      <c r="C355" s="3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5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</row>
    <row r="356" spans="1:117" ht="15.75" customHeight="1" x14ac:dyDescent="0.25">
      <c r="A356" s="4"/>
      <c r="B356" s="3"/>
      <c r="C356" s="3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5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</row>
    <row r="357" spans="1:117" ht="15.75" customHeight="1" x14ac:dyDescent="0.25">
      <c r="A357" s="4"/>
      <c r="B357" s="3"/>
      <c r="C357" s="3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5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</row>
    <row r="358" spans="1:117" ht="15.75" customHeight="1" x14ac:dyDescent="0.25">
      <c r="A358" s="4"/>
      <c r="B358" s="3"/>
      <c r="C358" s="3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5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</row>
    <row r="359" spans="1:117" ht="15.75" customHeight="1" x14ac:dyDescent="0.25">
      <c r="A359" s="4"/>
      <c r="B359" s="3"/>
      <c r="C359" s="3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5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</row>
    <row r="360" spans="1:117" ht="15.75" customHeight="1" x14ac:dyDescent="0.25">
      <c r="A360" s="4"/>
      <c r="B360" s="3"/>
      <c r="C360" s="3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5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</row>
    <row r="361" spans="1:117" ht="15.75" customHeight="1" x14ac:dyDescent="0.25">
      <c r="A361" s="4"/>
      <c r="B361" s="3"/>
      <c r="C361" s="3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5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</row>
    <row r="362" spans="1:117" ht="15.75" customHeight="1" x14ac:dyDescent="0.25">
      <c r="A362" s="4"/>
      <c r="B362" s="3"/>
      <c r="C362" s="3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5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</row>
    <row r="363" spans="1:117" ht="15.75" customHeight="1" x14ac:dyDescent="0.25">
      <c r="A363" s="4"/>
      <c r="B363" s="3"/>
      <c r="C363" s="3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5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</row>
    <row r="364" spans="1:117" ht="15.75" customHeight="1" x14ac:dyDescent="0.25">
      <c r="A364" s="4"/>
      <c r="B364" s="3"/>
      <c r="C364" s="3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5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</row>
    <row r="365" spans="1:117" ht="15.75" customHeight="1" x14ac:dyDescent="0.25">
      <c r="A365" s="4"/>
      <c r="B365" s="3"/>
      <c r="C365" s="3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5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</row>
    <row r="366" spans="1:117" ht="15.75" customHeight="1" x14ac:dyDescent="0.25">
      <c r="A366" s="4"/>
      <c r="B366" s="3"/>
      <c r="C366" s="3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5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</row>
    <row r="367" spans="1:117" ht="15.75" customHeight="1" x14ac:dyDescent="0.25">
      <c r="A367" s="4"/>
      <c r="B367" s="3"/>
      <c r="C367" s="3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5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</row>
    <row r="368" spans="1:117" ht="15.75" customHeight="1" x14ac:dyDescent="0.25">
      <c r="A368" s="4"/>
      <c r="B368" s="3"/>
      <c r="C368" s="3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5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</row>
    <row r="369" spans="1:117" ht="15.75" customHeight="1" x14ac:dyDescent="0.25">
      <c r="A369" s="4"/>
      <c r="B369" s="3"/>
      <c r="C369" s="3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5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</row>
    <row r="370" spans="1:117" ht="15.75" customHeight="1" x14ac:dyDescent="0.25">
      <c r="A370" s="4"/>
      <c r="B370" s="3"/>
      <c r="C370" s="3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5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</row>
    <row r="371" spans="1:117" ht="15.75" customHeight="1" x14ac:dyDescent="0.25">
      <c r="A371" s="4"/>
      <c r="B371" s="3"/>
      <c r="C371" s="3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5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</row>
    <row r="372" spans="1:117" ht="15.75" customHeight="1" x14ac:dyDescent="0.25">
      <c r="A372" s="4"/>
      <c r="B372" s="3"/>
      <c r="C372" s="3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5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</row>
    <row r="373" spans="1:117" ht="15.75" customHeight="1" x14ac:dyDescent="0.25">
      <c r="A373" s="4"/>
      <c r="B373" s="3"/>
      <c r="C373" s="3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5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</row>
    <row r="374" spans="1:117" ht="15.75" customHeight="1" x14ac:dyDescent="0.25">
      <c r="A374" s="4"/>
      <c r="B374" s="3"/>
      <c r="C374" s="3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5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</row>
    <row r="375" spans="1:117" ht="15.75" customHeight="1" x14ac:dyDescent="0.25">
      <c r="A375" s="4"/>
      <c r="B375" s="3"/>
      <c r="C375" s="3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5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</row>
    <row r="376" spans="1:117" ht="15.75" customHeight="1" x14ac:dyDescent="0.25">
      <c r="A376" s="4"/>
      <c r="B376" s="3"/>
      <c r="C376" s="3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5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</row>
    <row r="377" spans="1:117" ht="15.75" customHeight="1" x14ac:dyDescent="0.25">
      <c r="A377" s="4"/>
      <c r="B377" s="3"/>
      <c r="C377" s="3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5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</row>
    <row r="378" spans="1:117" ht="15.75" customHeight="1" x14ac:dyDescent="0.25">
      <c r="A378" s="4"/>
      <c r="B378" s="3"/>
      <c r="C378" s="3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5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</row>
    <row r="379" spans="1:117" ht="15.75" customHeight="1" x14ac:dyDescent="0.25">
      <c r="A379" s="4"/>
      <c r="B379" s="3"/>
      <c r="C379" s="3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5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</row>
    <row r="380" spans="1:117" ht="15.75" customHeight="1" x14ac:dyDescent="0.25">
      <c r="A380" s="4"/>
      <c r="B380" s="3"/>
      <c r="C380" s="3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5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</row>
    <row r="381" spans="1:117" ht="15.75" customHeight="1" x14ac:dyDescent="0.25">
      <c r="A381" s="4"/>
      <c r="B381" s="3"/>
      <c r="C381" s="3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5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</row>
    <row r="382" spans="1:117" ht="15.75" customHeight="1" x14ac:dyDescent="0.25">
      <c r="A382" s="4"/>
      <c r="B382" s="3"/>
      <c r="C382" s="3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5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</row>
    <row r="383" spans="1:117" ht="15.75" customHeight="1" x14ac:dyDescent="0.25">
      <c r="A383" s="4"/>
      <c r="B383" s="3"/>
      <c r="C383" s="3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5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</row>
    <row r="384" spans="1:117" ht="15.75" customHeight="1" x14ac:dyDescent="0.25">
      <c r="A384" s="4"/>
      <c r="B384" s="3"/>
      <c r="C384" s="3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5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</row>
    <row r="385" spans="1:117" ht="15.75" customHeight="1" x14ac:dyDescent="0.25">
      <c r="A385" s="4"/>
      <c r="B385" s="3"/>
      <c r="C385" s="3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5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</row>
    <row r="386" spans="1:117" ht="15.75" customHeight="1" x14ac:dyDescent="0.25">
      <c r="A386" s="4"/>
      <c r="B386" s="3"/>
      <c r="C386" s="3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5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</row>
    <row r="387" spans="1:117" ht="15.75" customHeight="1" x14ac:dyDescent="0.25">
      <c r="A387" s="4"/>
      <c r="B387" s="3"/>
      <c r="C387" s="3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5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</row>
    <row r="388" spans="1:117" ht="15.75" customHeight="1" x14ac:dyDescent="0.25">
      <c r="A388" s="4"/>
      <c r="B388" s="3"/>
      <c r="C388" s="3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5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</row>
    <row r="389" spans="1:117" ht="15.75" customHeight="1" x14ac:dyDescent="0.25">
      <c r="A389" s="4"/>
      <c r="B389" s="3"/>
      <c r="C389" s="3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5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</row>
    <row r="390" spans="1:117" ht="15.75" customHeight="1" x14ac:dyDescent="0.25">
      <c r="A390" s="4"/>
      <c r="B390" s="3"/>
      <c r="C390" s="3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5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</row>
    <row r="391" spans="1:117" ht="15.75" customHeight="1" x14ac:dyDescent="0.25">
      <c r="A391" s="4"/>
      <c r="B391" s="3"/>
      <c r="C391" s="3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5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</row>
    <row r="392" spans="1:117" ht="15.75" customHeight="1" x14ac:dyDescent="0.25">
      <c r="A392" s="4"/>
      <c r="B392" s="3"/>
      <c r="C392" s="3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5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</row>
    <row r="393" spans="1:117" ht="15.75" customHeight="1" x14ac:dyDescent="0.25">
      <c r="A393" s="4"/>
      <c r="B393" s="3"/>
      <c r="C393" s="3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5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</row>
    <row r="394" spans="1:117" ht="15.75" customHeight="1" x14ac:dyDescent="0.25">
      <c r="A394" s="4"/>
      <c r="B394" s="3"/>
      <c r="C394" s="3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5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</row>
    <row r="395" spans="1:117" ht="15.75" customHeight="1" x14ac:dyDescent="0.25">
      <c r="A395" s="4"/>
      <c r="B395" s="3"/>
      <c r="C395" s="3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5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</row>
    <row r="396" spans="1:117" ht="15.75" customHeight="1" x14ac:dyDescent="0.25">
      <c r="A396" s="4"/>
      <c r="B396" s="3"/>
      <c r="C396" s="3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5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</row>
    <row r="397" spans="1:117" ht="15.75" customHeight="1" x14ac:dyDescent="0.25">
      <c r="A397" s="4"/>
      <c r="B397" s="3"/>
      <c r="C397" s="3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5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</row>
    <row r="398" spans="1:117" ht="15.75" customHeight="1" x14ac:dyDescent="0.25">
      <c r="A398" s="4"/>
      <c r="B398" s="3"/>
      <c r="C398" s="3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5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</row>
    <row r="399" spans="1:117" ht="15.75" customHeight="1" x14ac:dyDescent="0.25">
      <c r="A399" s="4"/>
      <c r="B399" s="3"/>
      <c r="C399" s="3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5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</row>
    <row r="400" spans="1:117" ht="15.75" customHeight="1" x14ac:dyDescent="0.25">
      <c r="A400" s="4"/>
      <c r="B400" s="3"/>
      <c r="C400" s="3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5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</row>
    <row r="401" spans="1:117" ht="15.75" customHeight="1" x14ac:dyDescent="0.25">
      <c r="A401" s="4"/>
      <c r="B401" s="3"/>
      <c r="C401" s="3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5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</row>
    <row r="402" spans="1:117" ht="15.75" customHeight="1" x14ac:dyDescent="0.25">
      <c r="A402" s="4"/>
      <c r="B402" s="3"/>
      <c r="C402" s="3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5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</row>
    <row r="403" spans="1:117" ht="15.75" customHeight="1" x14ac:dyDescent="0.25">
      <c r="A403" s="4"/>
      <c r="B403" s="3"/>
      <c r="C403" s="3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5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</row>
    <row r="404" spans="1:117" ht="15.75" customHeight="1" x14ac:dyDescent="0.25">
      <c r="A404" s="4"/>
      <c r="B404" s="3"/>
      <c r="C404" s="3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5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</row>
    <row r="405" spans="1:117" ht="15.75" customHeight="1" x14ac:dyDescent="0.25">
      <c r="A405" s="4"/>
      <c r="B405" s="3"/>
      <c r="C405" s="3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5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</row>
    <row r="406" spans="1:117" ht="15.75" customHeight="1" x14ac:dyDescent="0.25">
      <c r="A406" s="4"/>
      <c r="B406" s="3"/>
      <c r="C406" s="3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5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</row>
    <row r="407" spans="1:117" ht="15.75" customHeight="1" x14ac:dyDescent="0.25">
      <c r="A407" s="4"/>
      <c r="B407" s="3"/>
      <c r="C407" s="3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5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</row>
    <row r="408" spans="1:117" ht="15.75" customHeight="1" x14ac:dyDescent="0.25">
      <c r="A408" s="4"/>
      <c r="B408" s="3"/>
      <c r="C408" s="3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5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</row>
    <row r="409" spans="1:117" ht="15.75" customHeight="1" x14ac:dyDescent="0.25">
      <c r="A409" s="4"/>
      <c r="B409" s="3"/>
      <c r="C409" s="3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5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</row>
    <row r="410" spans="1:117" ht="15.75" customHeight="1" x14ac:dyDescent="0.25">
      <c r="A410" s="4"/>
      <c r="B410" s="3"/>
      <c r="C410" s="3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5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</row>
    <row r="411" spans="1:117" ht="15.75" customHeight="1" x14ac:dyDescent="0.25">
      <c r="A411" s="4"/>
      <c r="B411" s="3"/>
      <c r="C411" s="3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5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</row>
    <row r="412" spans="1:117" ht="15.75" customHeight="1" x14ac:dyDescent="0.25">
      <c r="A412" s="4"/>
      <c r="B412" s="3"/>
      <c r="C412" s="3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5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</row>
    <row r="413" spans="1:117" ht="15.75" customHeight="1" x14ac:dyDescent="0.25">
      <c r="A413" s="4"/>
      <c r="B413" s="3"/>
      <c r="C413" s="3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5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</row>
    <row r="414" spans="1:117" ht="15.75" customHeight="1" x14ac:dyDescent="0.25">
      <c r="A414" s="4"/>
      <c r="B414" s="3"/>
      <c r="C414" s="3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5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</row>
    <row r="415" spans="1:117" ht="15.75" customHeight="1" x14ac:dyDescent="0.25">
      <c r="A415" s="4"/>
      <c r="B415" s="3"/>
      <c r="C415" s="3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5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</row>
    <row r="416" spans="1:117" ht="15.75" customHeight="1" x14ac:dyDescent="0.25">
      <c r="A416" s="4"/>
      <c r="B416" s="3"/>
      <c r="C416" s="3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5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</row>
    <row r="417" spans="1:117" ht="15.75" customHeight="1" x14ac:dyDescent="0.25">
      <c r="A417" s="4"/>
      <c r="B417" s="3"/>
      <c r="C417" s="3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5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</row>
    <row r="418" spans="1:117" ht="15.75" customHeight="1" x14ac:dyDescent="0.25">
      <c r="A418" s="4"/>
      <c r="B418" s="3"/>
      <c r="C418" s="3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5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</row>
    <row r="419" spans="1:117" ht="15.75" customHeight="1" x14ac:dyDescent="0.25">
      <c r="A419" s="4"/>
      <c r="B419" s="3"/>
      <c r="C419" s="3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5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</row>
    <row r="420" spans="1:117" ht="15.75" customHeight="1" x14ac:dyDescent="0.25">
      <c r="A420" s="4"/>
      <c r="B420" s="3"/>
      <c r="C420" s="3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5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</row>
    <row r="421" spans="1:117" ht="15.75" customHeight="1" x14ac:dyDescent="0.25">
      <c r="A421" s="4"/>
      <c r="B421" s="3"/>
      <c r="C421" s="3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5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</row>
    <row r="422" spans="1:117" ht="15.75" customHeight="1" x14ac:dyDescent="0.25">
      <c r="A422" s="4"/>
      <c r="B422" s="3"/>
      <c r="C422" s="3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5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</row>
    <row r="423" spans="1:117" ht="15.75" customHeight="1" x14ac:dyDescent="0.25">
      <c r="A423" s="4"/>
      <c r="B423" s="3"/>
      <c r="C423" s="3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5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</row>
    <row r="424" spans="1:117" ht="15.75" customHeight="1" x14ac:dyDescent="0.25">
      <c r="A424" s="4"/>
      <c r="B424" s="3"/>
      <c r="C424" s="3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5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</row>
    <row r="425" spans="1:117" ht="15.75" customHeight="1" x14ac:dyDescent="0.25">
      <c r="A425" s="4"/>
      <c r="B425" s="3"/>
      <c r="C425" s="3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5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</row>
    <row r="426" spans="1:117" ht="15.75" customHeight="1" x14ac:dyDescent="0.25">
      <c r="A426" s="4"/>
      <c r="B426" s="3"/>
      <c r="C426" s="3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5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</row>
    <row r="427" spans="1:117" ht="15.75" customHeight="1" x14ac:dyDescent="0.25">
      <c r="A427" s="4"/>
      <c r="B427" s="3"/>
      <c r="C427" s="3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5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</row>
    <row r="428" spans="1:117" ht="15.75" customHeight="1" x14ac:dyDescent="0.25">
      <c r="A428" s="4"/>
      <c r="B428" s="3"/>
      <c r="C428" s="3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5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</row>
    <row r="429" spans="1:117" ht="15.75" customHeight="1" x14ac:dyDescent="0.25">
      <c r="A429" s="4"/>
      <c r="B429" s="3"/>
      <c r="C429" s="3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5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</row>
    <row r="430" spans="1:117" ht="15.75" customHeight="1" x14ac:dyDescent="0.25">
      <c r="A430" s="4"/>
      <c r="B430" s="3"/>
      <c r="C430" s="3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5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</row>
    <row r="431" spans="1:117" ht="15.75" customHeight="1" x14ac:dyDescent="0.25">
      <c r="A431" s="4"/>
      <c r="B431" s="3"/>
      <c r="C431" s="3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5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</row>
    <row r="432" spans="1:117" ht="15.75" customHeight="1" x14ac:dyDescent="0.25">
      <c r="A432" s="4"/>
      <c r="B432" s="3"/>
      <c r="C432" s="3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5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</row>
    <row r="433" spans="1:117" ht="15.75" customHeight="1" x14ac:dyDescent="0.25">
      <c r="A433" s="4"/>
      <c r="B433" s="3"/>
      <c r="C433" s="3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5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</row>
    <row r="434" spans="1:117" ht="15.75" customHeight="1" x14ac:dyDescent="0.25">
      <c r="A434" s="4"/>
      <c r="B434" s="3"/>
      <c r="C434" s="3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5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</row>
    <row r="435" spans="1:117" ht="15.75" customHeight="1" x14ac:dyDescent="0.25">
      <c r="A435" s="4"/>
      <c r="B435" s="3"/>
      <c r="C435" s="3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5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</row>
    <row r="436" spans="1:117" ht="15.75" customHeight="1" x14ac:dyDescent="0.25">
      <c r="A436" s="4"/>
      <c r="B436" s="3"/>
      <c r="C436" s="3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5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</row>
    <row r="437" spans="1:117" ht="15.75" customHeight="1" x14ac:dyDescent="0.25">
      <c r="A437" s="4"/>
      <c r="B437" s="3"/>
      <c r="C437" s="3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5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</row>
    <row r="438" spans="1:117" ht="15.75" customHeight="1" x14ac:dyDescent="0.25">
      <c r="A438" s="4"/>
      <c r="B438" s="3"/>
      <c r="C438" s="3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5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</row>
    <row r="439" spans="1:117" ht="15.75" customHeight="1" x14ac:dyDescent="0.25">
      <c r="A439" s="4"/>
      <c r="B439" s="3"/>
      <c r="C439" s="3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5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</row>
    <row r="440" spans="1:117" ht="15.75" customHeight="1" x14ac:dyDescent="0.25">
      <c r="A440" s="4"/>
      <c r="B440" s="3"/>
      <c r="C440" s="3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5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</row>
    <row r="441" spans="1:117" ht="15.75" customHeight="1" x14ac:dyDescent="0.25">
      <c r="A441" s="4"/>
      <c r="B441" s="3"/>
      <c r="C441" s="3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5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</row>
    <row r="442" spans="1:117" ht="15.75" customHeight="1" x14ac:dyDescent="0.25">
      <c r="A442" s="4"/>
      <c r="B442" s="3"/>
      <c r="C442" s="3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5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</row>
    <row r="443" spans="1:117" ht="15.75" customHeight="1" x14ac:dyDescent="0.25">
      <c r="A443" s="4"/>
      <c r="B443" s="3"/>
      <c r="C443" s="3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5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</row>
    <row r="444" spans="1:117" ht="15.75" customHeight="1" x14ac:dyDescent="0.25">
      <c r="A444" s="4"/>
      <c r="B444" s="3"/>
      <c r="C444" s="3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5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</row>
    <row r="445" spans="1:117" ht="15.75" customHeight="1" x14ac:dyDescent="0.25">
      <c r="A445" s="4"/>
      <c r="B445" s="3"/>
      <c r="C445" s="3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5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</row>
    <row r="446" spans="1:117" ht="15.75" customHeight="1" x14ac:dyDescent="0.25">
      <c r="A446" s="4"/>
      <c r="B446" s="3"/>
      <c r="C446" s="3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5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</row>
    <row r="447" spans="1:117" ht="15.75" customHeight="1" x14ac:dyDescent="0.25">
      <c r="A447" s="4"/>
      <c r="B447" s="3"/>
      <c r="C447" s="3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5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</row>
    <row r="448" spans="1:117" ht="15.75" customHeight="1" x14ac:dyDescent="0.25">
      <c r="A448" s="4"/>
      <c r="B448" s="3"/>
      <c r="C448" s="3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5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</row>
    <row r="449" spans="1:117" ht="15.75" customHeight="1" x14ac:dyDescent="0.25">
      <c r="A449" s="4"/>
      <c r="B449" s="3"/>
      <c r="C449" s="3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5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</row>
    <row r="450" spans="1:117" ht="15.75" customHeight="1" x14ac:dyDescent="0.25">
      <c r="A450" s="4"/>
      <c r="B450" s="3"/>
      <c r="C450" s="3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5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</row>
    <row r="451" spans="1:117" ht="15.75" customHeight="1" x14ac:dyDescent="0.25">
      <c r="A451" s="4"/>
      <c r="B451" s="3"/>
      <c r="C451" s="3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5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</row>
    <row r="452" spans="1:117" ht="15.75" customHeight="1" x14ac:dyDescent="0.25">
      <c r="A452" s="4"/>
      <c r="B452" s="3"/>
      <c r="C452" s="3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5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</row>
    <row r="453" spans="1:117" ht="15.75" customHeight="1" x14ac:dyDescent="0.25">
      <c r="A453" s="4"/>
      <c r="B453" s="3"/>
      <c r="C453" s="3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5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</row>
    <row r="454" spans="1:117" ht="15.75" customHeight="1" x14ac:dyDescent="0.25">
      <c r="A454" s="4"/>
      <c r="B454" s="3"/>
      <c r="C454" s="3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5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</row>
    <row r="455" spans="1:117" ht="15.75" customHeight="1" x14ac:dyDescent="0.25">
      <c r="A455" s="4"/>
      <c r="B455" s="3"/>
      <c r="C455" s="3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5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</row>
    <row r="456" spans="1:117" ht="15.75" customHeight="1" x14ac:dyDescent="0.25">
      <c r="A456" s="4"/>
      <c r="B456" s="3"/>
      <c r="C456" s="3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5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</row>
    <row r="457" spans="1:117" ht="15.75" customHeight="1" x14ac:dyDescent="0.25">
      <c r="A457" s="4"/>
      <c r="B457" s="3"/>
      <c r="C457" s="3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5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</row>
    <row r="458" spans="1:117" ht="15.75" customHeight="1" x14ac:dyDescent="0.25">
      <c r="A458" s="4"/>
      <c r="B458" s="3"/>
      <c r="C458" s="3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5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</row>
    <row r="459" spans="1:117" ht="15.75" customHeight="1" x14ac:dyDescent="0.25">
      <c r="A459" s="4"/>
      <c r="B459" s="3"/>
      <c r="C459" s="3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5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</row>
    <row r="460" spans="1:117" ht="15.75" customHeight="1" x14ac:dyDescent="0.25">
      <c r="A460" s="4"/>
      <c r="B460" s="3"/>
      <c r="C460" s="3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5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</row>
    <row r="461" spans="1:117" ht="15.75" customHeight="1" x14ac:dyDescent="0.25">
      <c r="A461" s="4"/>
      <c r="B461" s="3"/>
      <c r="C461" s="3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5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</row>
    <row r="462" spans="1:117" ht="15.75" customHeight="1" x14ac:dyDescent="0.25">
      <c r="A462" s="4"/>
      <c r="B462" s="3"/>
      <c r="C462" s="3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5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</row>
    <row r="463" spans="1:117" ht="15.75" customHeight="1" x14ac:dyDescent="0.25">
      <c r="A463" s="4"/>
      <c r="B463" s="3"/>
      <c r="C463" s="3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5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</row>
    <row r="464" spans="1:117" ht="15.75" customHeight="1" x14ac:dyDescent="0.25">
      <c r="A464" s="4"/>
      <c r="B464" s="3"/>
      <c r="C464" s="3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5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</row>
    <row r="465" spans="1:117" ht="15.75" customHeight="1" x14ac:dyDescent="0.25">
      <c r="A465" s="4"/>
      <c r="B465" s="3"/>
      <c r="C465" s="3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5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</row>
    <row r="466" spans="1:117" ht="15.75" customHeight="1" x14ac:dyDescent="0.25">
      <c r="A466" s="4"/>
      <c r="B466" s="3"/>
      <c r="C466" s="3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5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</row>
    <row r="467" spans="1:117" ht="15.75" customHeight="1" x14ac:dyDescent="0.25">
      <c r="A467" s="4"/>
      <c r="B467" s="3"/>
      <c r="C467" s="3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5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</row>
    <row r="468" spans="1:117" ht="15.75" customHeight="1" x14ac:dyDescent="0.25">
      <c r="A468" s="4"/>
      <c r="B468" s="3"/>
      <c r="C468" s="3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5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</row>
    <row r="469" spans="1:117" ht="15.75" customHeight="1" x14ac:dyDescent="0.25">
      <c r="A469" s="4"/>
      <c r="B469" s="3"/>
      <c r="C469" s="3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5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</row>
    <row r="470" spans="1:117" ht="15.75" customHeight="1" x14ac:dyDescent="0.25">
      <c r="A470" s="4"/>
      <c r="B470" s="3"/>
      <c r="C470" s="3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5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</row>
    <row r="471" spans="1:117" ht="15.75" customHeight="1" x14ac:dyDescent="0.25">
      <c r="A471" s="4"/>
      <c r="B471" s="3"/>
      <c r="C471" s="3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5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</row>
    <row r="472" spans="1:117" ht="15.75" customHeight="1" x14ac:dyDescent="0.25">
      <c r="A472" s="4"/>
      <c r="B472" s="3"/>
      <c r="C472" s="3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5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</row>
    <row r="473" spans="1:117" ht="15.75" customHeight="1" x14ac:dyDescent="0.25">
      <c r="A473" s="4"/>
      <c r="B473" s="3"/>
      <c r="C473" s="3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5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</row>
    <row r="474" spans="1:117" ht="15.75" customHeight="1" x14ac:dyDescent="0.25">
      <c r="A474" s="4"/>
      <c r="B474" s="3"/>
      <c r="C474" s="3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5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</row>
    <row r="475" spans="1:117" ht="15.75" customHeight="1" x14ac:dyDescent="0.25">
      <c r="A475" s="4"/>
      <c r="B475" s="3"/>
      <c r="C475" s="3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5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</row>
    <row r="476" spans="1:117" ht="15.75" customHeight="1" x14ac:dyDescent="0.25">
      <c r="A476" s="4"/>
      <c r="B476" s="3"/>
      <c r="C476" s="3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5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</row>
    <row r="477" spans="1:117" ht="15.75" customHeight="1" x14ac:dyDescent="0.25">
      <c r="A477" s="4"/>
      <c r="B477" s="3"/>
      <c r="C477" s="3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5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</row>
    <row r="478" spans="1:117" ht="15.75" customHeight="1" x14ac:dyDescent="0.25">
      <c r="A478" s="4"/>
      <c r="B478" s="3"/>
      <c r="C478" s="3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5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</row>
    <row r="479" spans="1:117" ht="15.75" customHeight="1" x14ac:dyDescent="0.25">
      <c r="A479" s="4"/>
      <c r="B479" s="3"/>
      <c r="C479" s="3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5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</row>
    <row r="480" spans="1:117" ht="15.75" customHeight="1" x14ac:dyDescent="0.25">
      <c r="A480" s="4"/>
      <c r="B480" s="3"/>
      <c r="C480" s="3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5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</row>
    <row r="481" spans="1:117" ht="15.75" customHeight="1" x14ac:dyDescent="0.25">
      <c r="A481" s="4"/>
      <c r="B481" s="3"/>
      <c r="C481" s="3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5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</row>
    <row r="482" spans="1:117" ht="15.75" customHeight="1" x14ac:dyDescent="0.25">
      <c r="A482" s="4"/>
      <c r="B482" s="3"/>
      <c r="C482" s="3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5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</row>
    <row r="483" spans="1:117" ht="15.75" customHeight="1" x14ac:dyDescent="0.25">
      <c r="A483" s="4"/>
      <c r="B483" s="3"/>
      <c r="C483" s="3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5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</row>
    <row r="484" spans="1:117" ht="15.75" customHeight="1" x14ac:dyDescent="0.25">
      <c r="A484" s="4"/>
      <c r="B484" s="3"/>
      <c r="C484" s="3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5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</row>
    <row r="485" spans="1:117" ht="15.75" customHeight="1" x14ac:dyDescent="0.25">
      <c r="A485" s="4"/>
      <c r="B485" s="3"/>
      <c r="C485" s="3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5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</row>
    <row r="486" spans="1:117" ht="15.75" customHeight="1" x14ac:dyDescent="0.25">
      <c r="A486" s="4"/>
      <c r="B486" s="3"/>
      <c r="C486" s="3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5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</row>
    <row r="487" spans="1:117" ht="15.75" customHeight="1" x14ac:dyDescent="0.25">
      <c r="A487" s="4"/>
      <c r="B487" s="3"/>
      <c r="C487" s="3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5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</row>
    <row r="488" spans="1:117" ht="15.75" customHeight="1" x14ac:dyDescent="0.25">
      <c r="A488" s="4"/>
      <c r="B488" s="3"/>
      <c r="C488" s="3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5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</row>
    <row r="489" spans="1:117" ht="15.75" customHeight="1" x14ac:dyDescent="0.25">
      <c r="A489" s="4"/>
      <c r="B489" s="3"/>
      <c r="C489" s="3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5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</row>
    <row r="490" spans="1:117" ht="15.75" customHeight="1" x14ac:dyDescent="0.25">
      <c r="A490" s="4"/>
      <c r="B490" s="3"/>
      <c r="C490" s="3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5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</row>
    <row r="491" spans="1:117" ht="15.75" customHeight="1" x14ac:dyDescent="0.25">
      <c r="A491" s="4"/>
      <c r="B491" s="3"/>
      <c r="C491" s="3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5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</row>
    <row r="492" spans="1:117" ht="15.75" customHeight="1" x14ac:dyDescent="0.25">
      <c r="A492" s="4"/>
      <c r="B492" s="3"/>
      <c r="C492" s="3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5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</row>
    <row r="493" spans="1:117" ht="15.75" customHeight="1" x14ac:dyDescent="0.25">
      <c r="A493" s="4"/>
      <c r="B493" s="3"/>
      <c r="C493" s="3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5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</row>
    <row r="494" spans="1:117" ht="15.75" customHeight="1" x14ac:dyDescent="0.25">
      <c r="A494" s="4"/>
      <c r="B494" s="3"/>
      <c r="C494" s="3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5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</row>
    <row r="495" spans="1:117" ht="15.75" customHeight="1" x14ac:dyDescent="0.25">
      <c r="A495" s="4"/>
      <c r="B495" s="3"/>
      <c r="C495" s="3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5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</row>
    <row r="496" spans="1:117" ht="15.75" customHeight="1" x14ac:dyDescent="0.25">
      <c r="A496" s="4"/>
      <c r="B496" s="3"/>
      <c r="C496" s="3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5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</row>
    <row r="497" spans="1:117" ht="15.75" customHeight="1" x14ac:dyDescent="0.25">
      <c r="A497" s="4"/>
      <c r="B497" s="3"/>
      <c r="C497" s="3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5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</row>
    <row r="498" spans="1:117" ht="15.75" customHeight="1" x14ac:dyDescent="0.25">
      <c r="A498" s="4"/>
      <c r="B498" s="3"/>
      <c r="C498" s="3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5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</row>
    <row r="499" spans="1:117" ht="15.75" customHeight="1" x14ac:dyDescent="0.25">
      <c r="A499" s="4"/>
      <c r="B499" s="3"/>
      <c r="C499" s="3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5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</row>
    <row r="500" spans="1:117" ht="15.75" customHeight="1" x14ac:dyDescent="0.25">
      <c r="A500" s="4"/>
      <c r="B500" s="3"/>
      <c r="C500" s="3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5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</row>
    <row r="501" spans="1:117" ht="15.75" customHeight="1" x14ac:dyDescent="0.25">
      <c r="A501" s="4"/>
      <c r="B501" s="3"/>
      <c r="C501" s="3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5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</row>
    <row r="502" spans="1:117" ht="15.75" customHeight="1" x14ac:dyDescent="0.25">
      <c r="A502" s="4"/>
      <c r="B502" s="3"/>
      <c r="C502" s="3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5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</row>
    <row r="503" spans="1:117" ht="15.75" customHeight="1" x14ac:dyDescent="0.25">
      <c r="A503" s="4"/>
      <c r="B503" s="3"/>
      <c r="C503" s="3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5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</row>
    <row r="504" spans="1:117" ht="15.75" customHeight="1" x14ac:dyDescent="0.25">
      <c r="A504" s="4"/>
      <c r="B504" s="3"/>
      <c r="C504" s="3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5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</row>
    <row r="505" spans="1:117" ht="15.75" customHeight="1" x14ac:dyDescent="0.25">
      <c r="A505" s="4"/>
      <c r="B505" s="3"/>
      <c r="C505" s="3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5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</row>
    <row r="506" spans="1:117" ht="15.75" customHeight="1" x14ac:dyDescent="0.25">
      <c r="A506" s="4"/>
      <c r="B506" s="3"/>
      <c r="C506" s="3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5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</row>
    <row r="507" spans="1:117" ht="15.75" customHeight="1" x14ac:dyDescent="0.25">
      <c r="A507" s="4"/>
      <c r="B507" s="3"/>
      <c r="C507" s="3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5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</row>
    <row r="508" spans="1:117" ht="15.75" customHeight="1" x14ac:dyDescent="0.25">
      <c r="A508" s="4"/>
      <c r="B508" s="3"/>
      <c r="C508" s="3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5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</row>
    <row r="509" spans="1:117" ht="15.75" customHeight="1" x14ac:dyDescent="0.25">
      <c r="A509" s="4"/>
      <c r="B509" s="3"/>
      <c r="C509" s="3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5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</row>
    <row r="510" spans="1:117" ht="15.75" customHeight="1" x14ac:dyDescent="0.25">
      <c r="A510" s="4"/>
      <c r="B510" s="3"/>
      <c r="C510" s="3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5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</row>
    <row r="511" spans="1:117" ht="15.75" customHeight="1" x14ac:dyDescent="0.25">
      <c r="A511" s="4"/>
      <c r="B511" s="3"/>
      <c r="C511" s="3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5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</row>
    <row r="512" spans="1:117" ht="15.75" customHeight="1" x14ac:dyDescent="0.25">
      <c r="A512" s="4"/>
      <c r="B512" s="3"/>
      <c r="C512" s="3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5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</row>
    <row r="513" spans="1:117" ht="15.75" customHeight="1" x14ac:dyDescent="0.25">
      <c r="A513" s="4"/>
      <c r="B513" s="3"/>
      <c r="C513" s="3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5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</row>
    <row r="514" spans="1:117" ht="15.75" customHeight="1" x14ac:dyDescent="0.25">
      <c r="A514" s="4"/>
      <c r="B514" s="3"/>
      <c r="C514" s="3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5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</row>
    <row r="515" spans="1:117" ht="15.75" customHeight="1" x14ac:dyDescent="0.25">
      <c r="A515" s="4"/>
      <c r="B515" s="3"/>
      <c r="C515" s="3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5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</row>
    <row r="516" spans="1:117" ht="15.75" customHeight="1" x14ac:dyDescent="0.25">
      <c r="A516" s="4"/>
      <c r="B516" s="3"/>
      <c r="C516" s="3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5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</row>
    <row r="517" spans="1:117" ht="15.75" customHeight="1" x14ac:dyDescent="0.25">
      <c r="A517" s="4"/>
      <c r="B517" s="3"/>
      <c r="C517" s="3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5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</row>
    <row r="518" spans="1:117" ht="15.75" customHeight="1" x14ac:dyDescent="0.25">
      <c r="A518" s="4"/>
      <c r="B518" s="3"/>
      <c r="C518" s="3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5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</row>
    <row r="519" spans="1:117" ht="15.75" customHeight="1" x14ac:dyDescent="0.25">
      <c r="A519" s="4"/>
      <c r="B519" s="3"/>
      <c r="C519" s="3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5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</row>
    <row r="520" spans="1:117" ht="15.75" customHeight="1" x14ac:dyDescent="0.25">
      <c r="A520" s="4"/>
      <c r="B520" s="3"/>
      <c r="C520" s="3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5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</row>
    <row r="521" spans="1:117" ht="15.75" customHeight="1" x14ac:dyDescent="0.25">
      <c r="A521" s="4"/>
      <c r="B521" s="3"/>
      <c r="C521" s="3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5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</row>
    <row r="522" spans="1:117" ht="15.75" customHeight="1" x14ac:dyDescent="0.25">
      <c r="A522" s="4"/>
      <c r="B522" s="3"/>
      <c r="C522" s="3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5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</row>
    <row r="523" spans="1:117" ht="15.75" customHeight="1" x14ac:dyDescent="0.25">
      <c r="A523" s="4"/>
      <c r="B523" s="3"/>
      <c r="C523" s="3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5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</row>
    <row r="524" spans="1:117" ht="15.75" customHeight="1" x14ac:dyDescent="0.25">
      <c r="A524" s="4"/>
      <c r="B524" s="3"/>
      <c r="C524" s="3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5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</row>
    <row r="525" spans="1:117" ht="15.75" customHeight="1" x14ac:dyDescent="0.25">
      <c r="A525" s="4"/>
      <c r="B525" s="3"/>
      <c r="C525" s="3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5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</row>
    <row r="526" spans="1:117" ht="15.75" customHeight="1" x14ac:dyDescent="0.25">
      <c r="A526" s="4"/>
      <c r="B526" s="3"/>
      <c r="C526" s="3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5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</row>
    <row r="527" spans="1:117" ht="15.75" customHeight="1" x14ac:dyDescent="0.25">
      <c r="A527" s="4"/>
      <c r="B527" s="3"/>
      <c r="C527" s="3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5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</row>
    <row r="528" spans="1:117" ht="15.75" customHeight="1" x14ac:dyDescent="0.25">
      <c r="A528" s="4"/>
      <c r="B528" s="3"/>
      <c r="C528" s="3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5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</row>
    <row r="529" spans="1:117" ht="15.75" customHeight="1" x14ac:dyDescent="0.25">
      <c r="A529" s="4"/>
      <c r="B529" s="3"/>
      <c r="C529" s="3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5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</row>
    <row r="530" spans="1:117" ht="15.75" customHeight="1" x14ac:dyDescent="0.25">
      <c r="A530" s="4"/>
      <c r="B530" s="3"/>
      <c r="C530" s="3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5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</row>
    <row r="531" spans="1:117" ht="15.75" customHeight="1" x14ac:dyDescent="0.25">
      <c r="A531" s="4"/>
      <c r="B531" s="3"/>
      <c r="C531" s="3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5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</row>
    <row r="532" spans="1:117" ht="15.75" customHeight="1" x14ac:dyDescent="0.25">
      <c r="A532" s="4"/>
      <c r="B532" s="3"/>
      <c r="C532" s="3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5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</row>
    <row r="533" spans="1:117" ht="15.75" customHeight="1" x14ac:dyDescent="0.25">
      <c r="A533" s="4"/>
      <c r="B533" s="3"/>
      <c r="C533" s="3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5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</row>
    <row r="534" spans="1:117" ht="15.75" customHeight="1" x14ac:dyDescent="0.25">
      <c r="A534" s="4"/>
      <c r="B534" s="3"/>
      <c r="C534" s="3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5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</row>
    <row r="535" spans="1:117" ht="15.75" customHeight="1" x14ac:dyDescent="0.25">
      <c r="A535" s="4"/>
      <c r="B535" s="3"/>
      <c r="C535" s="3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5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</row>
    <row r="536" spans="1:117" ht="15.75" customHeight="1" x14ac:dyDescent="0.25">
      <c r="A536" s="4"/>
      <c r="B536" s="3"/>
      <c r="C536" s="3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5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</row>
    <row r="537" spans="1:117" ht="15.75" customHeight="1" x14ac:dyDescent="0.25">
      <c r="A537" s="4"/>
      <c r="B537" s="3"/>
      <c r="C537" s="3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5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</row>
    <row r="538" spans="1:117" ht="15.75" customHeight="1" x14ac:dyDescent="0.25">
      <c r="A538" s="4"/>
      <c r="B538" s="3"/>
      <c r="C538" s="3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5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</row>
    <row r="539" spans="1:117" ht="15.75" customHeight="1" x14ac:dyDescent="0.25">
      <c r="A539" s="4"/>
      <c r="B539" s="3"/>
      <c r="C539" s="3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5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</row>
    <row r="540" spans="1:117" ht="15.75" customHeight="1" x14ac:dyDescent="0.25">
      <c r="A540" s="4"/>
      <c r="B540" s="3"/>
      <c r="C540" s="3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5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</row>
    <row r="541" spans="1:117" ht="15.75" customHeight="1" x14ac:dyDescent="0.25">
      <c r="A541" s="4"/>
      <c r="B541" s="3"/>
      <c r="C541" s="3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5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</row>
    <row r="542" spans="1:117" ht="15.75" customHeight="1" x14ac:dyDescent="0.25">
      <c r="A542" s="4"/>
      <c r="B542" s="3"/>
      <c r="C542" s="3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5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</row>
    <row r="543" spans="1:117" ht="15.75" customHeight="1" x14ac:dyDescent="0.25">
      <c r="A543" s="4"/>
      <c r="B543" s="3"/>
      <c r="C543" s="3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5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</row>
    <row r="544" spans="1:117" ht="15.75" customHeight="1" x14ac:dyDescent="0.25">
      <c r="A544" s="4"/>
      <c r="B544" s="3"/>
      <c r="C544" s="3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5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</row>
    <row r="545" spans="1:117" ht="15.75" customHeight="1" x14ac:dyDescent="0.25">
      <c r="A545" s="4"/>
      <c r="B545" s="3"/>
      <c r="C545" s="3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5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</row>
    <row r="546" spans="1:117" ht="15.75" customHeight="1" x14ac:dyDescent="0.25">
      <c r="A546" s="4"/>
      <c r="B546" s="3"/>
      <c r="C546" s="3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5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</row>
    <row r="547" spans="1:117" ht="15.75" customHeight="1" x14ac:dyDescent="0.25">
      <c r="A547" s="4"/>
      <c r="B547" s="3"/>
      <c r="C547" s="3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5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</row>
    <row r="548" spans="1:117" ht="15.75" customHeight="1" x14ac:dyDescent="0.25">
      <c r="A548" s="4"/>
      <c r="B548" s="3"/>
      <c r="C548" s="3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5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</row>
    <row r="549" spans="1:117" ht="15.75" customHeight="1" x14ac:dyDescent="0.25">
      <c r="A549" s="4"/>
      <c r="B549" s="3"/>
      <c r="C549" s="3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5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</row>
    <row r="550" spans="1:117" ht="15.75" customHeight="1" x14ac:dyDescent="0.25">
      <c r="A550" s="4"/>
      <c r="B550" s="3"/>
      <c r="C550" s="3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5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</row>
    <row r="551" spans="1:117" ht="15.75" customHeight="1" x14ac:dyDescent="0.25">
      <c r="A551" s="4"/>
      <c r="B551" s="3"/>
      <c r="C551" s="3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5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</row>
    <row r="552" spans="1:117" ht="15.75" customHeight="1" x14ac:dyDescent="0.25">
      <c r="A552" s="4"/>
      <c r="B552" s="3"/>
      <c r="C552" s="3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5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</row>
    <row r="553" spans="1:117" ht="15.75" customHeight="1" x14ac:dyDescent="0.25">
      <c r="A553" s="4"/>
      <c r="B553" s="3"/>
      <c r="C553" s="3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5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</row>
    <row r="554" spans="1:117" ht="15.75" customHeight="1" x14ac:dyDescent="0.25">
      <c r="A554" s="4"/>
      <c r="B554" s="3"/>
      <c r="C554" s="3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5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</row>
    <row r="555" spans="1:117" ht="15.75" customHeight="1" x14ac:dyDescent="0.25">
      <c r="A555" s="4"/>
      <c r="B555" s="3"/>
      <c r="C555" s="3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5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</row>
    <row r="556" spans="1:117" ht="15.75" customHeight="1" x14ac:dyDescent="0.25">
      <c r="A556" s="4"/>
      <c r="B556" s="3"/>
      <c r="C556" s="3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5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</row>
    <row r="557" spans="1:117" ht="15.75" customHeight="1" x14ac:dyDescent="0.25">
      <c r="A557" s="4"/>
      <c r="B557" s="3"/>
      <c r="C557" s="3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5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</row>
    <row r="558" spans="1:117" ht="15.75" customHeight="1" x14ac:dyDescent="0.25">
      <c r="A558" s="4"/>
      <c r="B558" s="3"/>
      <c r="C558" s="3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5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</row>
    <row r="559" spans="1:117" ht="15.75" customHeight="1" x14ac:dyDescent="0.25">
      <c r="A559" s="4"/>
      <c r="B559" s="3"/>
      <c r="C559" s="3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5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</row>
    <row r="560" spans="1:117" ht="15.75" customHeight="1" x14ac:dyDescent="0.25">
      <c r="A560" s="4"/>
      <c r="B560" s="3"/>
      <c r="C560" s="3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5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</row>
    <row r="561" spans="1:117" ht="15.75" customHeight="1" x14ac:dyDescent="0.25">
      <c r="A561" s="4"/>
      <c r="B561" s="3"/>
      <c r="C561" s="3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5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</row>
    <row r="562" spans="1:117" ht="15.75" customHeight="1" x14ac:dyDescent="0.25">
      <c r="A562" s="4"/>
      <c r="B562" s="3"/>
      <c r="C562" s="3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5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</row>
    <row r="563" spans="1:117" ht="15.75" customHeight="1" x14ac:dyDescent="0.25">
      <c r="A563" s="4"/>
      <c r="B563" s="3"/>
      <c r="C563" s="3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5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</row>
    <row r="564" spans="1:117" ht="15.75" customHeight="1" x14ac:dyDescent="0.25">
      <c r="A564" s="4"/>
      <c r="B564" s="3"/>
      <c r="C564" s="3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5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</row>
    <row r="565" spans="1:117" ht="15.75" customHeight="1" x14ac:dyDescent="0.25">
      <c r="A565" s="4"/>
      <c r="B565" s="3"/>
      <c r="C565" s="3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5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</row>
    <row r="566" spans="1:117" ht="15.75" customHeight="1" x14ac:dyDescent="0.25">
      <c r="A566" s="4"/>
      <c r="B566" s="3"/>
      <c r="C566" s="3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5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</row>
    <row r="567" spans="1:117" ht="15.75" customHeight="1" x14ac:dyDescent="0.25">
      <c r="A567" s="4"/>
      <c r="B567" s="3"/>
      <c r="C567" s="3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5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</row>
    <row r="568" spans="1:117" ht="15.75" customHeight="1" x14ac:dyDescent="0.25">
      <c r="A568" s="4"/>
      <c r="B568" s="3"/>
      <c r="C568" s="3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5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</row>
    <row r="569" spans="1:117" ht="15.75" customHeight="1" x14ac:dyDescent="0.25">
      <c r="A569" s="4"/>
      <c r="B569" s="3"/>
      <c r="C569" s="3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5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</row>
    <row r="570" spans="1:117" ht="15.75" customHeight="1" x14ac:dyDescent="0.25">
      <c r="A570" s="4"/>
      <c r="B570" s="3"/>
      <c r="C570" s="3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5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</row>
    <row r="571" spans="1:117" ht="15.75" customHeight="1" x14ac:dyDescent="0.25">
      <c r="A571" s="4"/>
      <c r="B571" s="3"/>
      <c r="C571" s="3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5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</row>
    <row r="572" spans="1:117" ht="15.75" customHeight="1" x14ac:dyDescent="0.25">
      <c r="A572" s="4"/>
      <c r="B572" s="3"/>
      <c r="C572" s="3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5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</row>
    <row r="573" spans="1:117" ht="15.75" customHeight="1" x14ac:dyDescent="0.25">
      <c r="A573" s="4"/>
      <c r="B573" s="3"/>
      <c r="C573" s="3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5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</row>
    <row r="574" spans="1:117" ht="15.75" customHeight="1" x14ac:dyDescent="0.25">
      <c r="A574" s="4"/>
      <c r="B574" s="3"/>
      <c r="C574" s="3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5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</row>
    <row r="575" spans="1:117" ht="15.75" customHeight="1" x14ac:dyDescent="0.25">
      <c r="A575" s="4"/>
      <c r="B575" s="3"/>
      <c r="C575" s="3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5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</row>
    <row r="576" spans="1:117" ht="15.75" customHeight="1" x14ac:dyDescent="0.25">
      <c r="A576" s="4"/>
      <c r="B576" s="3"/>
      <c r="C576" s="3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5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</row>
    <row r="577" spans="1:117" ht="15.75" customHeight="1" x14ac:dyDescent="0.25">
      <c r="A577" s="4"/>
      <c r="B577" s="3"/>
      <c r="C577" s="3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5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</row>
    <row r="578" spans="1:117" ht="15.75" customHeight="1" x14ac:dyDescent="0.25">
      <c r="A578" s="4"/>
      <c r="B578" s="3"/>
      <c r="C578" s="3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5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</row>
    <row r="579" spans="1:117" ht="15.75" customHeight="1" x14ac:dyDescent="0.25">
      <c r="A579" s="4"/>
      <c r="B579" s="3"/>
      <c r="C579" s="3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5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</row>
    <row r="580" spans="1:117" ht="15.75" customHeight="1" x14ac:dyDescent="0.25">
      <c r="A580" s="4"/>
      <c r="B580" s="3"/>
      <c r="C580" s="3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5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</row>
    <row r="581" spans="1:117" ht="15.75" customHeight="1" x14ac:dyDescent="0.25">
      <c r="A581" s="4"/>
      <c r="B581" s="3"/>
      <c r="C581" s="3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5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</row>
    <row r="582" spans="1:117" ht="15.75" customHeight="1" x14ac:dyDescent="0.25">
      <c r="A582" s="4"/>
      <c r="B582" s="3"/>
      <c r="C582" s="3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5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</row>
    <row r="583" spans="1:117" ht="15.75" customHeight="1" x14ac:dyDescent="0.25">
      <c r="A583" s="4"/>
      <c r="B583" s="3"/>
      <c r="C583" s="3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5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</row>
    <row r="584" spans="1:117" ht="15.75" customHeight="1" x14ac:dyDescent="0.25">
      <c r="A584" s="4"/>
      <c r="B584" s="3"/>
      <c r="C584" s="3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5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</row>
    <row r="585" spans="1:117" ht="15.75" customHeight="1" x14ac:dyDescent="0.25">
      <c r="A585" s="4"/>
      <c r="B585" s="3"/>
      <c r="C585" s="3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5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</row>
    <row r="586" spans="1:117" ht="15.75" customHeight="1" x14ac:dyDescent="0.25">
      <c r="A586" s="4"/>
      <c r="B586" s="3"/>
      <c r="C586" s="3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5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</row>
    <row r="587" spans="1:117" ht="15.75" customHeight="1" x14ac:dyDescent="0.25">
      <c r="A587" s="4"/>
      <c r="B587" s="3"/>
      <c r="C587" s="3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5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</row>
    <row r="588" spans="1:117" ht="15.75" customHeight="1" x14ac:dyDescent="0.25">
      <c r="A588" s="4"/>
      <c r="B588" s="3"/>
      <c r="C588" s="3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5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</row>
    <row r="589" spans="1:117" ht="15.75" customHeight="1" x14ac:dyDescent="0.25">
      <c r="A589" s="4"/>
      <c r="B589" s="3"/>
      <c r="C589" s="3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5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</row>
    <row r="590" spans="1:117" ht="15.75" customHeight="1" x14ac:dyDescent="0.25">
      <c r="A590" s="4"/>
      <c r="B590" s="3"/>
      <c r="C590" s="3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5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</row>
    <row r="591" spans="1:117" ht="15.75" customHeight="1" x14ac:dyDescent="0.25">
      <c r="A591" s="4"/>
      <c r="B591" s="3"/>
      <c r="C591" s="3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5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</row>
    <row r="592" spans="1:117" ht="15.75" customHeight="1" x14ac:dyDescent="0.25">
      <c r="A592" s="4"/>
      <c r="B592" s="3"/>
      <c r="C592" s="3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5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</row>
    <row r="593" spans="1:117" ht="15.75" customHeight="1" x14ac:dyDescent="0.25">
      <c r="A593" s="4"/>
      <c r="B593" s="3"/>
      <c r="C593" s="3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5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</row>
    <row r="594" spans="1:117" ht="15.75" customHeight="1" x14ac:dyDescent="0.25">
      <c r="A594" s="4"/>
      <c r="B594" s="3"/>
      <c r="C594" s="3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5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</row>
    <row r="595" spans="1:117" ht="15.75" customHeight="1" x14ac:dyDescent="0.25">
      <c r="A595" s="4"/>
      <c r="B595" s="3"/>
      <c r="C595" s="3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5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</row>
    <row r="596" spans="1:117" ht="15.75" customHeight="1" x14ac:dyDescent="0.25">
      <c r="A596" s="4"/>
      <c r="B596" s="3"/>
      <c r="C596" s="3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5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</row>
    <row r="597" spans="1:117" ht="15.75" customHeight="1" x14ac:dyDescent="0.25">
      <c r="A597" s="4"/>
      <c r="B597" s="3"/>
      <c r="C597" s="3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5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</row>
    <row r="598" spans="1:117" ht="15.75" customHeight="1" x14ac:dyDescent="0.25">
      <c r="A598" s="4"/>
      <c r="B598" s="3"/>
      <c r="C598" s="3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5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</row>
    <row r="599" spans="1:117" ht="15.75" customHeight="1" x14ac:dyDescent="0.25">
      <c r="A599" s="4"/>
      <c r="B599" s="3"/>
      <c r="C599" s="3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5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</row>
    <row r="600" spans="1:117" ht="15.75" customHeight="1" x14ac:dyDescent="0.25">
      <c r="A600" s="4"/>
      <c r="B600" s="3"/>
      <c r="C600" s="3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5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</row>
    <row r="601" spans="1:117" ht="15.75" customHeight="1" x14ac:dyDescent="0.25">
      <c r="A601" s="4"/>
      <c r="B601" s="3"/>
      <c r="C601" s="3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5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</row>
    <row r="602" spans="1:117" ht="15.75" customHeight="1" x14ac:dyDescent="0.25">
      <c r="A602" s="4"/>
      <c r="B602" s="3"/>
      <c r="C602" s="3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5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</row>
    <row r="603" spans="1:117" ht="15.75" customHeight="1" x14ac:dyDescent="0.25">
      <c r="A603" s="4"/>
      <c r="B603" s="3"/>
      <c r="C603" s="3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5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</row>
    <row r="604" spans="1:117" ht="15.75" customHeight="1" x14ac:dyDescent="0.25">
      <c r="A604" s="4"/>
      <c r="B604" s="3"/>
      <c r="C604" s="3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5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</row>
    <row r="605" spans="1:117" ht="15.75" customHeight="1" x14ac:dyDescent="0.25">
      <c r="A605" s="4"/>
      <c r="B605" s="3"/>
      <c r="C605" s="3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5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</row>
    <row r="606" spans="1:117" ht="15.75" customHeight="1" x14ac:dyDescent="0.25">
      <c r="A606" s="4"/>
      <c r="B606" s="3"/>
      <c r="C606" s="3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5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</row>
    <row r="607" spans="1:117" ht="15.75" customHeight="1" x14ac:dyDescent="0.25">
      <c r="A607" s="4"/>
      <c r="B607" s="3"/>
      <c r="C607" s="3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5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</row>
    <row r="608" spans="1:117" ht="15.75" customHeight="1" x14ac:dyDescent="0.25">
      <c r="A608" s="4"/>
      <c r="B608" s="3"/>
      <c r="C608" s="3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5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</row>
    <row r="609" spans="1:117" ht="15.75" customHeight="1" x14ac:dyDescent="0.25">
      <c r="A609" s="4"/>
      <c r="B609" s="3"/>
      <c r="C609" s="3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5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</row>
    <row r="610" spans="1:117" ht="15.75" customHeight="1" x14ac:dyDescent="0.25">
      <c r="A610" s="4"/>
      <c r="B610" s="3"/>
      <c r="C610" s="3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5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</row>
    <row r="611" spans="1:117" ht="15.75" customHeight="1" x14ac:dyDescent="0.25">
      <c r="A611" s="4"/>
      <c r="B611" s="3"/>
      <c r="C611" s="3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5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</row>
    <row r="612" spans="1:117" ht="15.75" customHeight="1" x14ac:dyDescent="0.25">
      <c r="A612" s="4"/>
      <c r="B612" s="3"/>
      <c r="C612" s="3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5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</row>
    <row r="613" spans="1:117" ht="15.75" customHeight="1" x14ac:dyDescent="0.25">
      <c r="A613" s="4"/>
      <c r="B613" s="3"/>
      <c r="C613" s="3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5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</row>
    <row r="614" spans="1:117" ht="15.75" customHeight="1" x14ac:dyDescent="0.25">
      <c r="A614" s="4"/>
      <c r="B614" s="3"/>
      <c r="C614" s="3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5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</row>
    <row r="615" spans="1:117" ht="15.75" customHeight="1" x14ac:dyDescent="0.25">
      <c r="A615" s="4"/>
      <c r="B615" s="3"/>
      <c r="C615" s="3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5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</row>
    <row r="616" spans="1:117" ht="15.75" customHeight="1" x14ac:dyDescent="0.25">
      <c r="A616" s="4"/>
      <c r="B616" s="3"/>
      <c r="C616" s="3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5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</row>
    <row r="617" spans="1:117" ht="15.75" customHeight="1" x14ac:dyDescent="0.25">
      <c r="A617" s="4"/>
      <c r="B617" s="3"/>
      <c r="C617" s="3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5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</row>
    <row r="618" spans="1:117" ht="15.75" customHeight="1" x14ac:dyDescent="0.25">
      <c r="A618" s="4"/>
      <c r="B618" s="3"/>
      <c r="C618" s="3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5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</row>
    <row r="619" spans="1:117" ht="15.75" customHeight="1" x14ac:dyDescent="0.25">
      <c r="A619" s="4"/>
      <c r="B619" s="3"/>
      <c r="C619" s="3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5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</row>
    <row r="620" spans="1:117" ht="15.75" customHeight="1" x14ac:dyDescent="0.25">
      <c r="A620" s="4"/>
      <c r="B620" s="3"/>
      <c r="C620" s="3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5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</row>
    <row r="621" spans="1:117" ht="15.75" customHeight="1" x14ac:dyDescent="0.25">
      <c r="A621" s="4"/>
      <c r="B621" s="3"/>
      <c r="C621" s="3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5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</row>
    <row r="622" spans="1:117" ht="15.75" customHeight="1" x14ac:dyDescent="0.25">
      <c r="A622" s="4"/>
      <c r="B622" s="3"/>
      <c r="C622" s="3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5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</row>
    <row r="623" spans="1:117" ht="15.75" customHeight="1" x14ac:dyDescent="0.25">
      <c r="A623" s="4"/>
      <c r="B623" s="3"/>
      <c r="C623" s="3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5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</row>
    <row r="624" spans="1:117" ht="15.75" customHeight="1" x14ac:dyDescent="0.25">
      <c r="A624" s="4"/>
      <c r="B624" s="3"/>
      <c r="C624" s="3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5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</row>
    <row r="625" spans="1:117" ht="15.75" customHeight="1" x14ac:dyDescent="0.25">
      <c r="A625" s="4"/>
      <c r="B625" s="3"/>
      <c r="C625" s="3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5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</row>
    <row r="626" spans="1:117" ht="15.75" customHeight="1" x14ac:dyDescent="0.25">
      <c r="A626" s="4"/>
      <c r="B626" s="3"/>
      <c r="C626" s="3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5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</row>
    <row r="627" spans="1:117" ht="15.75" customHeight="1" x14ac:dyDescent="0.25">
      <c r="A627" s="4"/>
      <c r="B627" s="3"/>
      <c r="C627" s="3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5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</row>
    <row r="628" spans="1:117" ht="15.75" customHeight="1" x14ac:dyDescent="0.25">
      <c r="A628" s="4"/>
      <c r="B628" s="3"/>
      <c r="C628" s="3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5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</row>
    <row r="629" spans="1:117" ht="15.75" customHeight="1" x14ac:dyDescent="0.25">
      <c r="A629" s="4"/>
      <c r="B629" s="3"/>
      <c r="C629" s="3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5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</row>
    <row r="630" spans="1:117" ht="15.75" customHeight="1" x14ac:dyDescent="0.25">
      <c r="A630" s="4"/>
      <c r="B630" s="3"/>
      <c r="C630" s="3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5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</row>
    <row r="631" spans="1:117" ht="15.75" customHeight="1" x14ac:dyDescent="0.25">
      <c r="A631" s="4"/>
      <c r="B631" s="3"/>
      <c r="C631" s="3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5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</row>
    <row r="632" spans="1:117" ht="15.75" customHeight="1" x14ac:dyDescent="0.25">
      <c r="A632" s="4"/>
      <c r="B632" s="3"/>
      <c r="C632" s="3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5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</row>
    <row r="633" spans="1:117" ht="15.75" customHeight="1" x14ac:dyDescent="0.25">
      <c r="A633" s="4"/>
      <c r="B633" s="3"/>
      <c r="C633" s="3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5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</row>
    <row r="634" spans="1:117" ht="15.75" customHeight="1" x14ac:dyDescent="0.25">
      <c r="A634" s="4"/>
      <c r="B634" s="3"/>
      <c r="C634" s="3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5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</row>
    <row r="635" spans="1:117" ht="15.75" customHeight="1" x14ac:dyDescent="0.25">
      <c r="A635" s="4"/>
      <c r="B635" s="3"/>
      <c r="C635" s="3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5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</row>
    <row r="636" spans="1:117" ht="15.75" customHeight="1" x14ac:dyDescent="0.25">
      <c r="A636" s="4"/>
      <c r="B636" s="3"/>
      <c r="C636" s="3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5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</row>
    <row r="637" spans="1:117" ht="15.75" customHeight="1" x14ac:dyDescent="0.25">
      <c r="A637" s="4"/>
      <c r="B637" s="3"/>
      <c r="C637" s="3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5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</row>
    <row r="638" spans="1:117" ht="15.75" customHeight="1" x14ac:dyDescent="0.25">
      <c r="A638" s="4"/>
      <c r="B638" s="3"/>
      <c r="C638" s="3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5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</row>
    <row r="639" spans="1:117" ht="15.75" customHeight="1" x14ac:dyDescent="0.25">
      <c r="A639" s="4"/>
      <c r="B639" s="3"/>
      <c r="C639" s="3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5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</row>
    <row r="640" spans="1:117" ht="15.75" customHeight="1" x14ac:dyDescent="0.25">
      <c r="A640" s="4"/>
      <c r="B640" s="3"/>
      <c r="C640" s="3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5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</row>
    <row r="641" spans="1:117" ht="15.75" customHeight="1" x14ac:dyDescent="0.25">
      <c r="A641" s="4"/>
      <c r="B641" s="3"/>
      <c r="C641" s="3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5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</row>
    <row r="642" spans="1:117" ht="15.75" customHeight="1" x14ac:dyDescent="0.25">
      <c r="A642" s="4"/>
      <c r="B642" s="3"/>
      <c r="C642" s="3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5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</row>
    <row r="643" spans="1:117" ht="15.75" customHeight="1" x14ac:dyDescent="0.25">
      <c r="A643" s="4"/>
      <c r="B643" s="3"/>
      <c r="C643" s="3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5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</row>
    <row r="644" spans="1:117" ht="15.75" customHeight="1" x14ac:dyDescent="0.25">
      <c r="A644" s="4"/>
      <c r="B644" s="3"/>
      <c r="C644" s="3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5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</row>
    <row r="645" spans="1:117" ht="15.75" customHeight="1" x14ac:dyDescent="0.25">
      <c r="A645" s="4"/>
      <c r="B645" s="3"/>
      <c r="C645" s="3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5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</row>
    <row r="646" spans="1:117" ht="15.75" customHeight="1" x14ac:dyDescent="0.25">
      <c r="A646" s="4"/>
      <c r="B646" s="3"/>
      <c r="C646" s="3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5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</row>
    <row r="647" spans="1:117" ht="15.75" customHeight="1" x14ac:dyDescent="0.25">
      <c r="A647" s="4"/>
      <c r="B647" s="3"/>
      <c r="C647" s="3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5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</row>
    <row r="648" spans="1:117" ht="15.75" customHeight="1" x14ac:dyDescent="0.25">
      <c r="A648" s="4"/>
      <c r="B648" s="3"/>
      <c r="C648" s="3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5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</row>
    <row r="649" spans="1:117" ht="15.75" customHeight="1" x14ac:dyDescent="0.25">
      <c r="A649" s="4"/>
      <c r="B649" s="3"/>
      <c r="C649" s="3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5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</row>
    <row r="650" spans="1:117" ht="15.75" customHeight="1" x14ac:dyDescent="0.25">
      <c r="A650" s="4"/>
      <c r="B650" s="3"/>
      <c r="C650" s="3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5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</row>
    <row r="651" spans="1:117" ht="15.75" customHeight="1" x14ac:dyDescent="0.25">
      <c r="A651" s="4"/>
      <c r="B651" s="3"/>
      <c r="C651" s="3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5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</row>
    <row r="652" spans="1:117" ht="15.75" customHeight="1" x14ac:dyDescent="0.25">
      <c r="A652" s="4"/>
      <c r="B652" s="3"/>
      <c r="C652" s="3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5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</row>
    <row r="653" spans="1:117" ht="15.75" customHeight="1" x14ac:dyDescent="0.25">
      <c r="A653" s="4"/>
      <c r="B653" s="3"/>
      <c r="C653" s="3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5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</row>
    <row r="654" spans="1:117" ht="15.75" customHeight="1" x14ac:dyDescent="0.25">
      <c r="A654" s="4"/>
      <c r="B654" s="3"/>
      <c r="C654" s="3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5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</row>
    <row r="655" spans="1:117" ht="15.75" customHeight="1" x14ac:dyDescent="0.25">
      <c r="A655" s="4"/>
      <c r="B655" s="3"/>
      <c r="C655" s="3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5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</row>
    <row r="656" spans="1:117" ht="15.75" customHeight="1" x14ac:dyDescent="0.25">
      <c r="A656" s="4"/>
      <c r="B656" s="3"/>
      <c r="C656" s="3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5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</row>
    <row r="657" spans="1:117" ht="15.75" customHeight="1" x14ac:dyDescent="0.25">
      <c r="A657" s="4"/>
      <c r="B657" s="3"/>
      <c r="C657" s="3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5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</row>
    <row r="658" spans="1:117" ht="15.75" customHeight="1" x14ac:dyDescent="0.25">
      <c r="A658" s="4"/>
      <c r="B658" s="3"/>
      <c r="C658" s="3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5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</row>
    <row r="659" spans="1:117" ht="15.75" customHeight="1" x14ac:dyDescent="0.25">
      <c r="A659" s="4"/>
      <c r="B659" s="3"/>
      <c r="C659" s="3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5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</row>
    <row r="660" spans="1:117" ht="15.75" customHeight="1" x14ac:dyDescent="0.25">
      <c r="A660" s="4"/>
      <c r="B660" s="3"/>
      <c r="C660" s="3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5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</row>
    <row r="661" spans="1:117" ht="15.75" customHeight="1" x14ac:dyDescent="0.25">
      <c r="A661" s="4"/>
      <c r="B661" s="3"/>
      <c r="C661" s="3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5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</row>
    <row r="662" spans="1:117" ht="15.75" customHeight="1" x14ac:dyDescent="0.25">
      <c r="A662" s="4"/>
      <c r="B662" s="3"/>
      <c r="C662" s="3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5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</row>
    <row r="663" spans="1:117" ht="15.75" customHeight="1" x14ac:dyDescent="0.25">
      <c r="A663" s="4"/>
      <c r="B663" s="3"/>
      <c r="C663" s="3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5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</row>
    <row r="664" spans="1:117" ht="15.75" customHeight="1" x14ac:dyDescent="0.25">
      <c r="A664" s="4"/>
      <c r="B664" s="3"/>
      <c r="C664" s="3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5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</row>
    <row r="665" spans="1:117" ht="15.75" customHeight="1" x14ac:dyDescent="0.25">
      <c r="A665" s="4"/>
      <c r="B665" s="3"/>
      <c r="C665" s="3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5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</row>
    <row r="666" spans="1:117" ht="15.75" customHeight="1" x14ac:dyDescent="0.25">
      <c r="A666" s="4"/>
      <c r="B666" s="3"/>
      <c r="C666" s="3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5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</row>
    <row r="667" spans="1:117" ht="15.75" customHeight="1" x14ac:dyDescent="0.25">
      <c r="A667" s="4"/>
      <c r="B667" s="3"/>
      <c r="C667" s="3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5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</row>
    <row r="668" spans="1:117" ht="15.75" customHeight="1" x14ac:dyDescent="0.25">
      <c r="A668" s="4"/>
      <c r="B668" s="3"/>
      <c r="C668" s="3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5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</row>
    <row r="669" spans="1:117" ht="15.75" customHeight="1" x14ac:dyDescent="0.25">
      <c r="A669" s="4"/>
      <c r="B669" s="3"/>
      <c r="C669" s="3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5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</row>
    <row r="670" spans="1:117" ht="15.75" customHeight="1" x14ac:dyDescent="0.25">
      <c r="A670" s="4"/>
      <c r="B670" s="3"/>
      <c r="C670" s="3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5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</row>
    <row r="671" spans="1:117" ht="15.75" customHeight="1" x14ac:dyDescent="0.25">
      <c r="A671" s="4"/>
      <c r="B671" s="3"/>
      <c r="C671" s="3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5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</row>
    <row r="672" spans="1:117" ht="15.75" customHeight="1" x14ac:dyDescent="0.25">
      <c r="A672" s="4"/>
      <c r="B672" s="3"/>
      <c r="C672" s="3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5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</row>
    <row r="673" spans="1:117" ht="15.75" customHeight="1" x14ac:dyDescent="0.25">
      <c r="A673" s="4"/>
      <c r="B673" s="3"/>
      <c r="C673" s="3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5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</row>
    <row r="674" spans="1:117" ht="15.75" customHeight="1" x14ac:dyDescent="0.25">
      <c r="A674" s="4"/>
      <c r="B674" s="3"/>
      <c r="C674" s="3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5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</row>
    <row r="675" spans="1:117" ht="15.75" customHeight="1" x14ac:dyDescent="0.25">
      <c r="A675" s="4"/>
      <c r="B675" s="3"/>
      <c r="C675" s="3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5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</row>
    <row r="676" spans="1:117" ht="15.75" customHeight="1" x14ac:dyDescent="0.25">
      <c r="A676" s="4"/>
      <c r="B676" s="3"/>
      <c r="C676" s="3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5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</row>
    <row r="677" spans="1:117" ht="15.75" customHeight="1" x14ac:dyDescent="0.25">
      <c r="A677" s="4"/>
      <c r="B677" s="3"/>
      <c r="C677" s="3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5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</row>
    <row r="678" spans="1:117" ht="15.75" customHeight="1" x14ac:dyDescent="0.25">
      <c r="A678" s="4"/>
      <c r="B678" s="3"/>
      <c r="C678" s="3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5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</row>
    <row r="679" spans="1:117" ht="15.75" customHeight="1" x14ac:dyDescent="0.25">
      <c r="A679" s="4"/>
      <c r="B679" s="3"/>
      <c r="C679" s="3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5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</row>
    <row r="680" spans="1:117" ht="15.75" customHeight="1" x14ac:dyDescent="0.25">
      <c r="A680" s="4"/>
      <c r="B680" s="3"/>
      <c r="C680" s="3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5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</row>
    <row r="681" spans="1:117" ht="15.75" customHeight="1" x14ac:dyDescent="0.25">
      <c r="A681" s="4"/>
      <c r="B681" s="3"/>
      <c r="C681" s="3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5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</row>
    <row r="682" spans="1:117" ht="15.75" customHeight="1" x14ac:dyDescent="0.25">
      <c r="A682" s="4"/>
      <c r="B682" s="3"/>
      <c r="C682" s="3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5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</row>
    <row r="683" spans="1:117" ht="15.75" customHeight="1" x14ac:dyDescent="0.25">
      <c r="A683" s="4"/>
      <c r="B683" s="3"/>
      <c r="C683" s="3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5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</row>
    <row r="684" spans="1:117" ht="15.75" customHeight="1" x14ac:dyDescent="0.25">
      <c r="A684" s="4"/>
      <c r="B684" s="3"/>
      <c r="C684" s="3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5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</row>
    <row r="685" spans="1:117" ht="15.75" customHeight="1" x14ac:dyDescent="0.25">
      <c r="A685" s="4"/>
      <c r="B685" s="3"/>
      <c r="C685" s="3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5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</row>
    <row r="686" spans="1:117" ht="15.75" customHeight="1" x14ac:dyDescent="0.25">
      <c r="A686" s="4"/>
      <c r="B686" s="3"/>
      <c r="C686" s="3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5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</row>
    <row r="687" spans="1:117" ht="15.75" customHeight="1" x14ac:dyDescent="0.25">
      <c r="A687" s="4"/>
      <c r="B687" s="3"/>
      <c r="C687" s="3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5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</row>
    <row r="688" spans="1:117" ht="15.75" customHeight="1" x14ac:dyDescent="0.25">
      <c r="A688" s="4"/>
      <c r="B688" s="3"/>
      <c r="C688" s="3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5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</row>
    <row r="689" spans="1:117" ht="15.75" customHeight="1" x14ac:dyDescent="0.25">
      <c r="A689" s="4"/>
      <c r="B689" s="3"/>
      <c r="C689" s="3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5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</row>
    <row r="690" spans="1:117" ht="15.75" customHeight="1" x14ac:dyDescent="0.25">
      <c r="A690" s="4"/>
      <c r="B690" s="3"/>
      <c r="C690" s="3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5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</row>
    <row r="691" spans="1:117" ht="15.75" customHeight="1" x14ac:dyDescent="0.25">
      <c r="A691" s="4"/>
      <c r="B691" s="3"/>
      <c r="C691" s="3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5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</row>
    <row r="692" spans="1:117" ht="15.75" customHeight="1" x14ac:dyDescent="0.25">
      <c r="A692" s="4"/>
      <c r="B692" s="3"/>
      <c r="C692" s="3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5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</row>
    <row r="693" spans="1:117" ht="15.75" customHeight="1" x14ac:dyDescent="0.25">
      <c r="A693" s="4"/>
      <c r="B693" s="3"/>
      <c r="C693" s="3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5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</row>
    <row r="694" spans="1:117" ht="15.75" customHeight="1" x14ac:dyDescent="0.25">
      <c r="A694" s="4"/>
      <c r="B694" s="3"/>
      <c r="C694" s="3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5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</row>
    <row r="695" spans="1:117" ht="15.75" customHeight="1" x14ac:dyDescent="0.25">
      <c r="A695" s="4"/>
      <c r="B695" s="3"/>
      <c r="C695" s="3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5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</row>
    <row r="696" spans="1:117" ht="15.75" customHeight="1" x14ac:dyDescent="0.25">
      <c r="A696" s="4"/>
      <c r="B696" s="3"/>
      <c r="C696" s="3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5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</row>
    <row r="697" spans="1:117" ht="15.75" customHeight="1" x14ac:dyDescent="0.25">
      <c r="A697" s="4"/>
      <c r="B697" s="3"/>
      <c r="C697" s="3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5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</row>
    <row r="698" spans="1:117" ht="15.75" customHeight="1" x14ac:dyDescent="0.25">
      <c r="A698" s="4"/>
      <c r="B698" s="3"/>
      <c r="C698" s="3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5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</row>
    <row r="699" spans="1:117" ht="15.75" customHeight="1" x14ac:dyDescent="0.25">
      <c r="A699" s="4"/>
      <c r="B699" s="3"/>
      <c r="C699" s="3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5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</row>
    <row r="700" spans="1:117" ht="15.75" customHeight="1" x14ac:dyDescent="0.25">
      <c r="A700" s="4"/>
      <c r="B700" s="3"/>
      <c r="C700" s="3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5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</row>
    <row r="701" spans="1:117" ht="15.75" customHeight="1" x14ac:dyDescent="0.25">
      <c r="A701" s="4"/>
      <c r="B701" s="3"/>
      <c r="C701" s="3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5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</row>
    <row r="702" spans="1:117" ht="15.75" customHeight="1" x14ac:dyDescent="0.25">
      <c r="A702" s="4"/>
      <c r="B702" s="3"/>
      <c r="C702" s="3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5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</row>
    <row r="703" spans="1:117" ht="15.75" customHeight="1" x14ac:dyDescent="0.25">
      <c r="A703" s="4"/>
      <c r="B703" s="3"/>
      <c r="C703" s="3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5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</row>
    <row r="704" spans="1:117" ht="15.75" customHeight="1" x14ac:dyDescent="0.25">
      <c r="A704" s="4"/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5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</row>
    <row r="705" spans="1:117" ht="15.75" customHeight="1" x14ac:dyDescent="0.25">
      <c r="A705" s="4"/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5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</row>
    <row r="706" spans="1:117" ht="15.75" customHeight="1" x14ac:dyDescent="0.25">
      <c r="A706" s="4"/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5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</row>
    <row r="707" spans="1:117" ht="15.75" customHeight="1" x14ac:dyDescent="0.25">
      <c r="A707" s="4"/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5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</row>
    <row r="708" spans="1:117" ht="15.75" customHeight="1" x14ac:dyDescent="0.25">
      <c r="A708" s="4"/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5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</row>
    <row r="709" spans="1:117" ht="15.75" customHeight="1" x14ac:dyDescent="0.25">
      <c r="A709" s="4"/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5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</row>
    <row r="710" spans="1:117" ht="15.75" customHeight="1" x14ac:dyDescent="0.25">
      <c r="A710" s="4"/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5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</row>
    <row r="711" spans="1:117" ht="15.75" customHeight="1" x14ac:dyDescent="0.25">
      <c r="A711" s="4"/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5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</row>
    <row r="712" spans="1:117" ht="15.75" customHeight="1" x14ac:dyDescent="0.25">
      <c r="A712" s="4"/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5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</row>
    <row r="713" spans="1:117" ht="15.75" customHeight="1" x14ac:dyDescent="0.25">
      <c r="A713" s="4"/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5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</row>
    <row r="714" spans="1:117" ht="15.75" customHeight="1" x14ac:dyDescent="0.25">
      <c r="A714" s="4"/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5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</row>
    <row r="715" spans="1:117" ht="15.75" customHeight="1" x14ac:dyDescent="0.25">
      <c r="A715" s="4"/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5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</row>
    <row r="716" spans="1:117" ht="15.75" customHeight="1" x14ac:dyDescent="0.25">
      <c r="A716" s="4"/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5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</row>
    <row r="717" spans="1:117" ht="15.75" customHeight="1" x14ac:dyDescent="0.25">
      <c r="A717" s="4"/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5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</row>
    <row r="718" spans="1:117" ht="15.75" customHeight="1" x14ac:dyDescent="0.25">
      <c r="A718" s="4"/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5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</row>
    <row r="719" spans="1:117" ht="15.75" customHeight="1" x14ac:dyDescent="0.25">
      <c r="A719" s="4"/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5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</row>
    <row r="720" spans="1:117" ht="15.75" customHeight="1" x14ac:dyDescent="0.25">
      <c r="A720" s="4"/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5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</row>
    <row r="721" spans="1:117" ht="15.75" customHeight="1" x14ac:dyDescent="0.25">
      <c r="A721" s="4"/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5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</row>
    <row r="722" spans="1:117" ht="15.75" customHeight="1" x14ac:dyDescent="0.25">
      <c r="A722" s="4"/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5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</row>
    <row r="723" spans="1:117" ht="15.75" customHeight="1" x14ac:dyDescent="0.25">
      <c r="A723" s="4"/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5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</row>
    <row r="724" spans="1:117" ht="15.75" customHeight="1" x14ac:dyDescent="0.25">
      <c r="A724" s="4"/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5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</row>
    <row r="725" spans="1:117" ht="15.75" customHeight="1" x14ac:dyDescent="0.25">
      <c r="A725" s="4"/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5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</row>
    <row r="726" spans="1:117" ht="15.75" customHeight="1" x14ac:dyDescent="0.25">
      <c r="A726" s="4"/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5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</row>
    <row r="727" spans="1:117" ht="15.75" customHeight="1" x14ac:dyDescent="0.25">
      <c r="A727" s="4"/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5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</row>
    <row r="728" spans="1:117" ht="15.75" customHeight="1" x14ac:dyDescent="0.25">
      <c r="A728" s="4"/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5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</row>
    <row r="729" spans="1:117" ht="15.75" customHeight="1" x14ac:dyDescent="0.25">
      <c r="A729" s="4"/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5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</row>
    <row r="730" spans="1:117" ht="15.75" customHeight="1" x14ac:dyDescent="0.25">
      <c r="A730" s="4"/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5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</row>
    <row r="731" spans="1:117" ht="15.75" customHeight="1" x14ac:dyDescent="0.25">
      <c r="A731" s="4"/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5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</row>
    <row r="732" spans="1:117" ht="15.75" customHeight="1" x14ac:dyDescent="0.25">
      <c r="A732" s="4"/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5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</row>
    <row r="733" spans="1:117" ht="15.75" customHeight="1" x14ac:dyDescent="0.25">
      <c r="A733" s="4"/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5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</row>
    <row r="734" spans="1:117" ht="15.75" customHeight="1" x14ac:dyDescent="0.25">
      <c r="A734" s="4"/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5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</row>
    <row r="735" spans="1:117" ht="15.75" customHeight="1" x14ac:dyDescent="0.25">
      <c r="A735" s="4"/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5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</row>
    <row r="736" spans="1:117" ht="15.75" customHeight="1" x14ac:dyDescent="0.25">
      <c r="A736" s="4"/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5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</row>
    <row r="737" spans="1:117" ht="15.75" customHeight="1" x14ac:dyDescent="0.25">
      <c r="A737" s="4"/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5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</row>
    <row r="738" spans="1:117" ht="15.75" customHeight="1" x14ac:dyDescent="0.25">
      <c r="A738" s="4"/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5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</row>
    <row r="739" spans="1:117" ht="15.75" customHeight="1" x14ac:dyDescent="0.25">
      <c r="A739" s="4"/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5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</row>
    <row r="740" spans="1:117" ht="15.75" customHeight="1" x14ac:dyDescent="0.25">
      <c r="A740" s="4"/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5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</row>
    <row r="741" spans="1:117" ht="15.75" customHeight="1" x14ac:dyDescent="0.25">
      <c r="A741" s="4"/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5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</row>
    <row r="742" spans="1:117" ht="15.75" customHeight="1" x14ac:dyDescent="0.25">
      <c r="A742" s="4"/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5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</row>
    <row r="743" spans="1:117" ht="15.75" customHeight="1" x14ac:dyDescent="0.25">
      <c r="A743" s="4"/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5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</row>
    <row r="744" spans="1:117" ht="15.75" customHeight="1" x14ac:dyDescent="0.25">
      <c r="A744" s="4"/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5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</row>
    <row r="745" spans="1:117" ht="15.75" customHeight="1" x14ac:dyDescent="0.25">
      <c r="A745" s="4"/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5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</row>
    <row r="746" spans="1:117" ht="15.75" customHeight="1" x14ac:dyDescent="0.25">
      <c r="A746" s="4"/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5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</row>
    <row r="747" spans="1:117" ht="15.75" customHeight="1" x14ac:dyDescent="0.25">
      <c r="A747" s="4"/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5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</row>
    <row r="748" spans="1:117" ht="15.75" customHeight="1" x14ac:dyDescent="0.25">
      <c r="A748" s="4"/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5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</row>
    <row r="749" spans="1:117" ht="15.75" customHeight="1" x14ac:dyDescent="0.25">
      <c r="A749" s="4"/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5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</row>
    <row r="750" spans="1:117" ht="15.75" customHeight="1" x14ac:dyDescent="0.25">
      <c r="A750" s="4"/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5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</row>
    <row r="751" spans="1:117" ht="15.75" customHeight="1" x14ac:dyDescent="0.25">
      <c r="A751" s="4"/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5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</row>
    <row r="752" spans="1:117" ht="15.75" customHeight="1" x14ac:dyDescent="0.25">
      <c r="A752" s="4"/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5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</row>
    <row r="753" spans="1:117" ht="15.75" customHeight="1" x14ac:dyDescent="0.25">
      <c r="A753" s="4"/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5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</row>
    <row r="754" spans="1:117" ht="15.75" customHeight="1" x14ac:dyDescent="0.25">
      <c r="A754" s="4"/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5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</row>
    <row r="755" spans="1:117" ht="15.75" customHeight="1" x14ac:dyDescent="0.25">
      <c r="A755" s="4"/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5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</row>
    <row r="756" spans="1:117" ht="15.75" customHeight="1" x14ac:dyDescent="0.25">
      <c r="A756" s="4"/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5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</row>
    <row r="757" spans="1:117" ht="15.75" customHeight="1" x14ac:dyDescent="0.25">
      <c r="A757" s="4"/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5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</row>
    <row r="758" spans="1:117" ht="15.75" customHeight="1" x14ac:dyDescent="0.25">
      <c r="A758" s="4"/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5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</row>
    <row r="759" spans="1:117" ht="15.75" customHeight="1" x14ac:dyDescent="0.25">
      <c r="A759" s="4"/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5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</row>
    <row r="760" spans="1:117" ht="15.75" customHeight="1" x14ac:dyDescent="0.25">
      <c r="A760" s="4"/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5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</row>
    <row r="761" spans="1:117" ht="15.75" customHeight="1" x14ac:dyDescent="0.25">
      <c r="A761" s="4"/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5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</row>
    <row r="762" spans="1:117" ht="15.75" customHeight="1" x14ac:dyDescent="0.25">
      <c r="A762" s="4"/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5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</row>
    <row r="763" spans="1:117" ht="15.75" customHeight="1" x14ac:dyDescent="0.25">
      <c r="A763" s="4"/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5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</row>
    <row r="764" spans="1:117" ht="15.75" customHeight="1" x14ac:dyDescent="0.25">
      <c r="A764" s="4"/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5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</row>
    <row r="765" spans="1:117" ht="15.75" customHeight="1" x14ac:dyDescent="0.25">
      <c r="A765" s="4"/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5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</row>
    <row r="766" spans="1:117" ht="15.75" customHeight="1" x14ac:dyDescent="0.25">
      <c r="A766" s="4"/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5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</row>
    <row r="767" spans="1:117" ht="15.75" customHeight="1" x14ac:dyDescent="0.25">
      <c r="A767" s="4"/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5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</row>
    <row r="768" spans="1:117" ht="15.75" customHeight="1" x14ac:dyDescent="0.25">
      <c r="A768" s="4"/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5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</row>
    <row r="769" spans="1:117" ht="15.75" customHeight="1" x14ac:dyDescent="0.25">
      <c r="A769" s="4"/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5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</row>
    <row r="770" spans="1:117" ht="15.75" customHeight="1" x14ac:dyDescent="0.25">
      <c r="A770" s="4"/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5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</row>
    <row r="771" spans="1:117" ht="15.75" customHeight="1" x14ac:dyDescent="0.25">
      <c r="A771" s="4"/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5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</row>
    <row r="772" spans="1:117" ht="15.75" customHeight="1" x14ac:dyDescent="0.25">
      <c r="A772" s="4"/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5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</row>
    <row r="773" spans="1:117" ht="15.75" customHeight="1" x14ac:dyDescent="0.25">
      <c r="A773" s="4"/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5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</row>
    <row r="774" spans="1:117" ht="15.75" customHeight="1" x14ac:dyDescent="0.25">
      <c r="A774" s="4"/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5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</row>
    <row r="775" spans="1:117" ht="15.75" customHeight="1" x14ac:dyDescent="0.25">
      <c r="A775" s="4"/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5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</row>
    <row r="776" spans="1:117" ht="15.75" customHeight="1" x14ac:dyDescent="0.25">
      <c r="A776" s="4"/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5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</row>
    <row r="777" spans="1:117" ht="15.75" customHeight="1" x14ac:dyDescent="0.25">
      <c r="A777" s="4"/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5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</row>
    <row r="778" spans="1:117" ht="15.75" customHeight="1" x14ac:dyDescent="0.25">
      <c r="A778" s="4"/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5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</row>
    <row r="779" spans="1:117" ht="15.75" customHeight="1" x14ac:dyDescent="0.25">
      <c r="A779" s="4"/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5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</row>
    <row r="780" spans="1:117" ht="15.75" customHeight="1" x14ac:dyDescent="0.25">
      <c r="A780" s="4"/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5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</row>
    <row r="781" spans="1:117" ht="15.75" customHeight="1" x14ac:dyDescent="0.25">
      <c r="A781" s="4"/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5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</row>
    <row r="782" spans="1:117" ht="15.75" customHeight="1" x14ac:dyDescent="0.25">
      <c r="A782" s="4"/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5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</row>
    <row r="783" spans="1:117" ht="15.75" customHeight="1" x14ac:dyDescent="0.25">
      <c r="A783" s="4"/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5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</row>
    <row r="784" spans="1:117" ht="15.75" customHeight="1" x14ac:dyDescent="0.25">
      <c r="A784" s="4"/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5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</row>
    <row r="785" spans="1:117" ht="15.75" customHeight="1" x14ac:dyDescent="0.25">
      <c r="A785" s="4"/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5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</row>
    <row r="786" spans="1:117" ht="15.75" customHeight="1" x14ac:dyDescent="0.25">
      <c r="A786" s="4"/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5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</row>
    <row r="787" spans="1:117" ht="15.75" customHeight="1" x14ac:dyDescent="0.25">
      <c r="A787" s="4"/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5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</row>
    <row r="788" spans="1:117" ht="15.75" customHeight="1" x14ac:dyDescent="0.25">
      <c r="A788" s="4"/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5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</row>
    <row r="789" spans="1:117" ht="15.75" customHeight="1" x14ac:dyDescent="0.25">
      <c r="A789" s="4"/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5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</row>
    <row r="790" spans="1:117" ht="15.75" customHeight="1" x14ac:dyDescent="0.25">
      <c r="A790" s="4"/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5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</row>
    <row r="791" spans="1:117" ht="15.75" customHeight="1" x14ac:dyDescent="0.25">
      <c r="A791" s="4"/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5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</row>
    <row r="792" spans="1:117" ht="15.75" customHeight="1" x14ac:dyDescent="0.25">
      <c r="A792" s="4"/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5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</row>
    <row r="793" spans="1:117" ht="15.75" customHeight="1" x14ac:dyDescent="0.25">
      <c r="A793" s="4"/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5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</row>
    <row r="794" spans="1:117" ht="15.75" customHeight="1" x14ac:dyDescent="0.25">
      <c r="A794" s="4"/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5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</row>
    <row r="795" spans="1:117" ht="15.75" customHeight="1" x14ac:dyDescent="0.25">
      <c r="A795" s="4"/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5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</row>
    <row r="796" spans="1:117" ht="15.75" customHeight="1" x14ac:dyDescent="0.25">
      <c r="A796" s="4"/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5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</row>
    <row r="797" spans="1:117" ht="15.75" customHeight="1" x14ac:dyDescent="0.25">
      <c r="A797" s="4"/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5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</row>
    <row r="798" spans="1:117" ht="15.75" customHeight="1" x14ac:dyDescent="0.25">
      <c r="A798" s="4"/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5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</row>
    <row r="799" spans="1:117" ht="15.75" customHeight="1" x14ac:dyDescent="0.25">
      <c r="A799" s="4"/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5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</row>
    <row r="800" spans="1:117" ht="15.75" customHeight="1" x14ac:dyDescent="0.25">
      <c r="A800" s="4"/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5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</row>
    <row r="801" spans="1:117" ht="15.75" customHeight="1" x14ac:dyDescent="0.25">
      <c r="A801" s="4"/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5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</row>
    <row r="802" spans="1:117" ht="15.75" customHeight="1" x14ac:dyDescent="0.25">
      <c r="A802" s="4"/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5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</row>
    <row r="803" spans="1:117" ht="15.75" customHeight="1" x14ac:dyDescent="0.25">
      <c r="A803" s="4"/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5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</row>
    <row r="804" spans="1:117" ht="15.75" customHeight="1" x14ac:dyDescent="0.25">
      <c r="A804" s="4"/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5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</row>
    <row r="805" spans="1:117" ht="15.75" customHeight="1" x14ac:dyDescent="0.25">
      <c r="A805" s="4"/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5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</row>
    <row r="806" spans="1:117" ht="15.75" customHeight="1" x14ac:dyDescent="0.25">
      <c r="A806" s="4"/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5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</row>
    <row r="807" spans="1:117" ht="15.75" customHeight="1" x14ac:dyDescent="0.25">
      <c r="A807" s="4"/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5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</row>
    <row r="808" spans="1:117" ht="15.75" customHeight="1" x14ac:dyDescent="0.25">
      <c r="A808" s="4"/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5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</row>
    <row r="809" spans="1:117" ht="15.75" customHeight="1" x14ac:dyDescent="0.25">
      <c r="A809" s="4"/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5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</row>
    <row r="810" spans="1:117" ht="15.75" customHeight="1" x14ac:dyDescent="0.25">
      <c r="A810" s="4"/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5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</row>
    <row r="811" spans="1:117" ht="15.75" customHeight="1" x14ac:dyDescent="0.25">
      <c r="A811" s="4"/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5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</row>
    <row r="812" spans="1:117" ht="15.75" customHeight="1" x14ac:dyDescent="0.25">
      <c r="A812" s="4"/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5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</row>
    <row r="813" spans="1:117" ht="15.75" customHeight="1" x14ac:dyDescent="0.25">
      <c r="A813" s="4"/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5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</row>
    <row r="814" spans="1:117" ht="15.75" customHeight="1" x14ac:dyDescent="0.25">
      <c r="A814" s="4"/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5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</row>
    <row r="815" spans="1:117" ht="15.75" customHeight="1" x14ac:dyDescent="0.25">
      <c r="A815" s="4"/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5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</row>
    <row r="816" spans="1:117" ht="15.75" customHeight="1" x14ac:dyDescent="0.25">
      <c r="A816" s="4"/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5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</row>
    <row r="817" spans="1:117" ht="15.75" customHeight="1" x14ac:dyDescent="0.25">
      <c r="A817" s="4"/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5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</row>
    <row r="818" spans="1:117" ht="15.75" customHeight="1" x14ac:dyDescent="0.25">
      <c r="A818" s="4"/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5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</row>
    <row r="819" spans="1:117" ht="15.75" customHeight="1" x14ac:dyDescent="0.25">
      <c r="A819" s="4"/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5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</row>
    <row r="820" spans="1:117" ht="15.75" customHeight="1" x14ac:dyDescent="0.25">
      <c r="A820" s="4"/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5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</row>
    <row r="821" spans="1:117" ht="15.75" customHeight="1" x14ac:dyDescent="0.25">
      <c r="A821" s="4"/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5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</row>
    <row r="822" spans="1:117" ht="15.75" customHeight="1" x14ac:dyDescent="0.25">
      <c r="A822" s="4"/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5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</row>
    <row r="823" spans="1:117" ht="15.75" customHeight="1" x14ac:dyDescent="0.25">
      <c r="A823" s="4"/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5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</row>
    <row r="824" spans="1:117" ht="15.75" customHeight="1" x14ac:dyDescent="0.25">
      <c r="A824" s="4"/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5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</row>
    <row r="825" spans="1:117" ht="15.75" customHeight="1" x14ac:dyDescent="0.25">
      <c r="A825" s="4"/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5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</row>
    <row r="826" spans="1:117" ht="15.75" customHeight="1" x14ac:dyDescent="0.25">
      <c r="A826" s="4"/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5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</row>
    <row r="827" spans="1:117" ht="15.75" customHeight="1" x14ac:dyDescent="0.25">
      <c r="A827" s="4"/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5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</row>
    <row r="828" spans="1:117" ht="15.75" customHeight="1" x14ac:dyDescent="0.25">
      <c r="A828" s="4"/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5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</row>
    <row r="829" spans="1:117" ht="15.75" customHeight="1" x14ac:dyDescent="0.25">
      <c r="A829" s="4"/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5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</row>
    <row r="830" spans="1:117" ht="15.75" customHeight="1" x14ac:dyDescent="0.25">
      <c r="A830" s="4"/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5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</row>
    <row r="831" spans="1:117" ht="15.75" customHeight="1" x14ac:dyDescent="0.25">
      <c r="A831" s="4"/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5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</row>
    <row r="832" spans="1:117" ht="15.75" customHeight="1" x14ac:dyDescent="0.25">
      <c r="A832" s="4"/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5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</row>
    <row r="833" spans="1:117" ht="15.75" customHeight="1" x14ac:dyDescent="0.25">
      <c r="A833" s="4"/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5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</row>
    <row r="834" spans="1:117" ht="15.75" customHeight="1" x14ac:dyDescent="0.25">
      <c r="A834" s="4"/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5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</row>
    <row r="835" spans="1:117" ht="15.75" customHeight="1" x14ac:dyDescent="0.25">
      <c r="A835" s="4"/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5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</row>
    <row r="836" spans="1:117" ht="15.75" customHeight="1" x14ac:dyDescent="0.25">
      <c r="A836" s="4"/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5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</row>
    <row r="837" spans="1:117" ht="15.75" customHeight="1" x14ac:dyDescent="0.25">
      <c r="A837" s="4"/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5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</row>
    <row r="838" spans="1:117" ht="15.75" customHeight="1" x14ac:dyDescent="0.25">
      <c r="A838" s="4"/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5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</row>
    <row r="839" spans="1:117" ht="15.75" customHeight="1" x14ac:dyDescent="0.25">
      <c r="A839" s="4"/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5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</row>
    <row r="840" spans="1:117" ht="15.75" customHeight="1" x14ac:dyDescent="0.25">
      <c r="A840" s="4"/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5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</row>
    <row r="841" spans="1:117" ht="15.75" customHeight="1" x14ac:dyDescent="0.25">
      <c r="A841" s="4"/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5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</row>
    <row r="842" spans="1:117" ht="15.75" customHeight="1" x14ac:dyDescent="0.25">
      <c r="A842" s="4"/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5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</row>
    <row r="843" spans="1:117" ht="15.75" customHeight="1" x14ac:dyDescent="0.25">
      <c r="A843" s="4"/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5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</row>
    <row r="844" spans="1:117" ht="15.75" customHeight="1" x14ac:dyDescent="0.25">
      <c r="A844" s="4"/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5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</row>
    <row r="845" spans="1:117" ht="15.75" customHeight="1" x14ac:dyDescent="0.25">
      <c r="A845" s="4"/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5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</row>
    <row r="846" spans="1:117" ht="15.75" customHeight="1" x14ac:dyDescent="0.25">
      <c r="A846" s="4"/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5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</row>
    <row r="847" spans="1:117" ht="15.75" customHeight="1" x14ac:dyDescent="0.25">
      <c r="A847" s="4"/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5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</row>
    <row r="848" spans="1:117" ht="15.75" customHeight="1" x14ac:dyDescent="0.25">
      <c r="A848" s="4"/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5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</row>
    <row r="849" spans="1:117" ht="15.75" customHeight="1" x14ac:dyDescent="0.25">
      <c r="A849" s="4"/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5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</row>
    <row r="850" spans="1:117" ht="15.75" customHeight="1" x14ac:dyDescent="0.25">
      <c r="A850" s="4"/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5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</row>
    <row r="851" spans="1:117" ht="15.75" customHeight="1" x14ac:dyDescent="0.25">
      <c r="A851" s="4"/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5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</row>
    <row r="852" spans="1:117" ht="15.75" customHeight="1" x14ac:dyDescent="0.25">
      <c r="A852" s="4"/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5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</row>
    <row r="853" spans="1:117" ht="15.75" customHeight="1" x14ac:dyDescent="0.25">
      <c r="A853" s="4"/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5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</row>
    <row r="854" spans="1:117" ht="15.75" customHeight="1" x14ac:dyDescent="0.25">
      <c r="A854" s="4"/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5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</row>
    <row r="855" spans="1:117" ht="15.75" customHeight="1" x14ac:dyDescent="0.25">
      <c r="A855" s="4"/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5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</row>
    <row r="856" spans="1:117" ht="15.75" customHeight="1" x14ac:dyDescent="0.25">
      <c r="A856" s="4"/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5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</row>
    <row r="857" spans="1:117" ht="15.75" customHeight="1" x14ac:dyDescent="0.25">
      <c r="A857" s="4"/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5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</row>
    <row r="858" spans="1:117" ht="15.75" customHeight="1" x14ac:dyDescent="0.25">
      <c r="A858" s="4"/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5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</row>
    <row r="859" spans="1:117" ht="15.75" customHeight="1" x14ac:dyDescent="0.25">
      <c r="A859" s="4"/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5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</row>
    <row r="860" spans="1:117" ht="15.75" customHeight="1" x14ac:dyDescent="0.25">
      <c r="A860" s="4"/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5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</row>
    <row r="861" spans="1:117" ht="15.75" customHeight="1" x14ac:dyDescent="0.25">
      <c r="A861" s="4"/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5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</row>
    <row r="862" spans="1:117" ht="15.75" customHeight="1" x14ac:dyDescent="0.25">
      <c r="A862" s="4"/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5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</row>
    <row r="863" spans="1:117" ht="15.75" customHeight="1" x14ac:dyDescent="0.25">
      <c r="A863" s="4"/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5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</row>
    <row r="864" spans="1:117" ht="15.75" customHeight="1" x14ac:dyDescent="0.25">
      <c r="A864" s="4"/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5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</row>
    <row r="865" spans="1:117" ht="15.75" customHeight="1" x14ac:dyDescent="0.25">
      <c r="A865" s="4"/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5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</row>
    <row r="866" spans="1:117" ht="15.75" customHeight="1" x14ac:dyDescent="0.25">
      <c r="A866" s="4"/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5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</row>
    <row r="867" spans="1:117" ht="15.75" customHeight="1" x14ac:dyDescent="0.25">
      <c r="A867" s="4"/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5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</row>
    <row r="868" spans="1:117" ht="15.75" customHeight="1" x14ac:dyDescent="0.25">
      <c r="A868" s="4"/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5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</row>
    <row r="869" spans="1:117" ht="15.75" customHeight="1" x14ac:dyDescent="0.25">
      <c r="A869" s="4"/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5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</row>
    <row r="870" spans="1:117" ht="15.75" customHeight="1" x14ac:dyDescent="0.25">
      <c r="A870" s="4"/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5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</row>
    <row r="871" spans="1:117" ht="15.75" customHeight="1" x14ac:dyDescent="0.25">
      <c r="A871" s="4"/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5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</row>
    <row r="872" spans="1:117" ht="15.75" customHeight="1" x14ac:dyDescent="0.25">
      <c r="A872" s="4"/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5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</row>
    <row r="873" spans="1:117" ht="15.75" customHeight="1" x14ac:dyDescent="0.25">
      <c r="A873" s="4"/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5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</row>
    <row r="874" spans="1:117" ht="15.75" customHeight="1" x14ac:dyDescent="0.25">
      <c r="A874" s="4"/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5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</row>
    <row r="875" spans="1:117" ht="15.75" customHeight="1" x14ac:dyDescent="0.25">
      <c r="A875" s="4"/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5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</row>
    <row r="876" spans="1:117" ht="15.75" customHeight="1" x14ac:dyDescent="0.25">
      <c r="A876" s="4"/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5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</row>
    <row r="877" spans="1:117" ht="15.75" customHeight="1" x14ac:dyDescent="0.25">
      <c r="A877" s="4"/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5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</row>
    <row r="878" spans="1:117" ht="15.75" customHeight="1" x14ac:dyDescent="0.25">
      <c r="A878" s="4"/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5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</row>
    <row r="879" spans="1:117" ht="15.75" customHeight="1" x14ac:dyDescent="0.25">
      <c r="A879" s="4"/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5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</row>
    <row r="880" spans="1:117" ht="15.75" customHeight="1" x14ac:dyDescent="0.25">
      <c r="A880" s="4"/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5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</row>
    <row r="881" spans="1:117" ht="15.75" customHeight="1" x14ac:dyDescent="0.25">
      <c r="A881" s="4"/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5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</row>
    <row r="882" spans="1:117" ht="15.75" customHeight="1" x14ac:dyDescent="0.25">
      <c r="A882" s="4"/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5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</row>
    <row r="883" spans="1:117" ht="15.75" customHeight="1" x14ac:dyDescent="0.25">
      <c r="A883" s="4"/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5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</row>
    <row r="884" spans="1:117" ht="15.75" customHeight="1" x14ac:dyDescent="0.25">
      <c r="A884" s="4"/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5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</row>
    <row r="885" spans="1:117" ht="15.75" customHeight="1" x14ac:dyDescent="0.25">
      <c r="A885" s="4"/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5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</row>
    <row r="886" spans="1:117" ht="15.75" customHeight="1" x14ac:dyDescent="0.25">
      <c r="A886" s="4"/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5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</row>
    <row r="887" spans="1:117" ht="15.75" customHeight="1" x14ac:dyDescent="0.25">
      <c r="A887" s="4"/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5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</row>
    <row r="888" spans="1:117" ht="15.75" customHeight="1" x14ac:dyDescent="0.25">
      <c r="A888" s="4"/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5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</row>
    <row r="889" spans="1:117" ht="15.75" customHeight="1" x14ac:dyDescent="0.25">
      <c r="A889" s="4"/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5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</row>
    <row r="890" spans="1:117" ht="15.75" customHeight="1" x14ac:dyDescent="0.25">
      <c r="A890" s="4"/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5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</row>
    <row r="891" spans="1:117" ht="15.75" customHeight="1" x14ac:dyDescent="0.25">
      <c r="A891" s="4"/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5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</row>
    <row r="892" spans="1:117" ht="15.75" customHeight="1" x14ac:dyDescent="0.25">
      <c r="A892" s="4"/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5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</row>
    <row r="893" spans="1:117" ht="15.75" customHeight="1" x14ac:dyDescent="0.25">
      <c r="A893" s="4"/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5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</row>
    <row r="894" spans="1:117" ht="15.75" customHeight="1" x14ac:dyDescent="0.25">
      <c r="A894" s="4"/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5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</row>
    <row r="895" spans="1:117" ht="15.75" customHeight="1" x14ac:dyDescent="0.25">
      <c r="A895" s="4"/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5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</row>
    <row r="896" spans="1:117" ht="15.75" customHeight="1" x14ac:dyDescent="0.25">
      <c r="A896" s="4"/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5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</row>
    <row r="897" spans="1:117" ht="15.75" customHeight="1" x14ac:dyDescent="0.25">
      <c r="A897" s="4"/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5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</row>
    <row r="898" spans="1:117" ht="15.75" customHeight="1" x14ac:dyDescent="0.25">
      <c r="A898" s="4"/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5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</row>
    <row r="899" spans="1:117" ht="15.75" customHeight="1" x14ac:dyDescent="0.25">
      <c r="A899" s="4"/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5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</row>
    <row r="900" spans="1:117" ht="15.75" customHeight="1" x14ac:dyDescent="0.25">
      <c r="A900" s="4"/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5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</row>
    <row r="901" spans="1:117" ht="15.75" customHeight="1" x14ac:dyDescent="0.25">
      <c r="A901" s="4"/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5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</row>
    <row r="902" spans="1:117" ht="15.75" customHeight="1" x14ac:dyDescent="0.25">
      <c r="A902" s="4"/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5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</row>
    <row r="903" spans="1:117" ht="15.75" customHeight="1" x14ac:dyDescent="0.25">
      <c r="A903" s="4"/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5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</row>
    <row r="904" spans="1:117" ht="15.75" customHeight="1" x14ac:dyDescent="0.25">
      <c r="A904" s="4"/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5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</row>
    <row r="905" spans="1:117" ht="15.75" customHeight="1" x14ac:dyDescent="0.25">
      <c r="A905" s="4"/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5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</row>
    <row r="906" spans="1:117" ht="15.75" customHeight="1" x14ac:dyDescent="0.25">
      <c r="A906" s="4"/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5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</row>
    <row r="907" spans="1:117" ht="15.75" customHeight="1" x14ac:dyDescent="0.25">
      <c r="A907" s="4"/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5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</row>
    <row r="908" spans="1:117" ht="15.75" customHeight="1" x14ac:dyDescent="0.25">
      <c r="A908" s="4"/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5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</row>
    <row r="909" spans="1:117" ht="15.75" customHeight="1" x14ac:dyDescent="0.25">
      <c r="A909" s="4"/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5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</row>
    <row r="910" spans="1:117" ht="15.75" customHeight="1" x14ac:dyDescent="0.25">
      <c r="A910" s="4"/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5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</row>
    <row r="911" spans="1:117" ht="15.75" customHeight="1" x14ac:dyDescent="0.25">
      <c r="A911" s="4"/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5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</row>
    <row r="912" spans="1:117" ht="15.75" customHeight="1" x14ac:dyDescent="0.25">
      <c r="A912" s="4"/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5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</row>
    <row r="913" spans="1:117" ht="15.75" customHeight="1" x14ac:dyDescent="0.25">
      <c r="A913" s="4"/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5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</row>
    <row r="914" spans="1:117" ht="15.75" customHeight="1" x14ac:dyDescent="0.25">
      <c r="A914" s="4"/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5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</row>
    <row r="915" spans="1:117" ht="15.75" customHeight="1" x14ac:dyDescent="0.25">
      <c r="A915" s="4"/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5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</row>
    <row r="916" spans="1:117" ht="15.75" customHeight="1" x14ac:dyDescent="0.25">
      <c r="A916" s="4"/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5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</row>
    <row r="917" spans="1:117" ht="15.75" customHeight="1" x14ac:dyDescent="0.25">
      <c r="A917" s="4"/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5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</row>
    <row r="918" spans="1:117" ht="15.75" customHeight="1" x14ac:dyDescent="0.25">
      <c r="A918" s="4"/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5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</row>
    <row r="919" spans="1:117" ht="15.75" customHeight="1" x14ac:dyDescent="0.25">
      <c r="A919" s="4"/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5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</row>
    <row r="920" spans="1:117" ht="15.75" customHeight="1" x14ac:dyDescent="0.25">
      <c r="A920" s="4"/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5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</row>
    <row r="921" spans="1:117" ht="15.75" customHeight="1" x14ac:dyDescent="0.25">
      <c r="A921" s="4"/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5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</row>
    <row r="922" spans="1:117" ht="15.75" customHeight="1" x14ac:dyDescent="0.25">
      <c r="A922" s="4"/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5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</row>
    <row r="923" spans="1:117" ht="15.75" customHeight="1" x14ac:dyDescent="0.25">
      <c r="A923" s="4"/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5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</row>
    <row r="924" spans="1:117" ht="15.75" customHeight="1" x14ac:dyDescent="0.25">
      <c r="A924" s="4"/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5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</row>
    <row r="925" spans="1:117" ht="15.75" customHeight="1" x14ac:dyDescent="0.25">
      <c r="A925" s="4"/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5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</row>
    <row r="926" spans="1:117" ht="15.75" customHeight="1" x14ac:dyDescent="0.25">
      <c r="A926" s="4"/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5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</row>
    <row r="927" spans="1:117" ht="15.75" customHeight="1" x14ac:dyDescent="0.25">
      <c r="A927" s="4"/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5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</row>
    <row r="928" spans="1:117" ht="15.75" customHeight="1" x14ac:dyDescent="0.25">
      <c r="A928" s="4"/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5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</row>
    <row r="929" spans="1:117" ht="15.75" customHeight="1" x14ac:dyDescent="0.25">
      <c r="A929" s="4"/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5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</row>
    <row r="930" spans="1:117" ht="15.75" customHeight="1" x14ac:dyDescent="0.25">
      <c r="A930" s="4"/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5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</row>
    <row r="931" spans="1:117" ht="15.75" customHeight="1" x14ac:dyDescent="0.25">
      <c r="A931" s="4"/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5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</row>
    <row r="932" spans="1:117" ht="15.75" customHeight="1" x14ac:dyDescent="0.25">
      <c r="A932" s="4"/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5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</row>
    <row r="933" spans="1:117" ht="15.75" customHeight="1" x14ac:dyDescent="0.25">
      <c r="A933" s="4"/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5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</row>
    <row r="934" spans="1:117" ht="15.75" customHeight="1" x14ac:dyDescent="0.25">
      <c r="A934" s="4"/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5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</row>
    <row r="935" spans="1:117" ht="15.75" customHeight="1" x14ac:dyDescent="0.25">
      <c r="A935" s="4"/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5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</row>
    <row r="936" spans="1:117" ht="15.75" customHeight="1" x14ac:dyDescent="0.25">
      <c r="A936" s="4"/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5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</row>
    <row r="937" spans="1:117" ht="15.75" customHeight="1" x14ac:dyDescent="0.25">
      <c r="A937" s="4"/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5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</row>
    <row r="938" spans="1:117" ht="15.75" customHeight="1" x14ac:dyDescent="0.25">
      <c r="A938" s="4"/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5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</row>
    <row r="939" spans="1:117" ht="15.75" customHeight="1" x14ac:dyDescent="0.25">
      <c r="A939" s="4"/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5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/>
    </row>
    <row r="940" spans="1:117" ht="15.75" customHeight="1" x14ac:dyDescent="0.25">
      <c r="A940" s="4"/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5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</row>
    <row r="941" spans="1:117" ht="15.75" customHeight="1" x14ac:dyDescent="0.25">
      <c r="A941" s="4"/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5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</row>
    <row r="942" spans="1:117" ht="15.75" customHeight="1" x14ac:dyDescent="0.25">
      <c r="A942" s="4"/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5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</row>
    <row r="943" spans="1:117" ht="15.75" customHeight="1" x14ac:dyDescent="0.25">
      <c r="A943" s="4"/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5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</row>
    <row r="944" spans="1:117" ht="15.75" customHeight="1" x14ac:dyDescent="0.25">
      <c r="A944" s="4"/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5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</row>
    <row r="945" spans="1:117" ht="15.75" customHeight="1" x14ac:dyDescent="0.25">
      <c r="A945" s="4"/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5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</row>
    <row r="946" spans="1:117" ht="15.75" customHeight="1" x14ac:dyDescent="0.25">
      <c r="A946" s="4"/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5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</row>
    <row r="947" spans="1:117" ht="15.75" customHeight="1" x14ac:dyDescent="0.25">
      <c r="A947" s="4"/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5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</row>
    <row r="948" spans="1:117" ht="15.75" customHeight="1" x14ac:dyDescent="0.25">
      <c r="A948" s="4"/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5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</row>
    <row r="949" spans="1:117" ht="15.75" customHeight="1" x14ac:dyDescent="0.25">
      <c r="A949" s="4"/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5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</row>
    <row r="950" spans="1:117" ht="15.75" customHeight="1" x14ac:dyDescent="0.25">
      <c r="A950" s="4"/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5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</row>
    <row r="951" spans="1:117" ht="15.75" customHeight="1" x14ac:dyDescent="0.25">
      <c r="A951" s="4"/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5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</row>
    <row r="952" spans="1:117" ht="15.75" customHeight="1" x14ac:dyDescent="0.25">
      <c r="A952" s="4"/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5"/>
      <c r="CX952" s="4"/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</row>
    <row r="953" spans="1:117" ht="15.75" customHeight="1" x14ac:dyDescent="0.25">
      <c r="A953" s="4"/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5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</row>
    <row r="954" spans="1:117" ht="15.75" customHeight="1" x14ac:dyDescent="0.25">
      <c r="A954" s="4"/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5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</row>
    <row r="955" spans="1:117" ht="15.75" customHeight="1" x14ac:dyDescent="0.25">
      <c r="A955" s="4"/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5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</row>
    <row r="956" spans="1:117" ht="15.75" customHeight="1" x14ac:dyDescent="0.25">
      <c r="A956" s="4"/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5"/>
      <c r="CX956" s="4"/>
      <c r="CY956" s="4"/>
      <c r="CZ956" s="4"/>
      <c r="DA956" s="4"/>
      <c r="DB956" s="4"/>
      <c r="DC956" s="4"/>
      <c r="DD956" s="4"/>
      <c r="DE956" s="4"/>
      <c r="DF956" s="4"/>
      <c r="DG956" s="4"/>
      <c r="DH956" s="4"/>
      <c r="DI956" s="4"/>
      <c r="DJ956" s="4"/>
      <c r="DK956" s="4"/>
      <c r="DL956" s="4"/>
      <c r="DM956" s="4"/>
    </row>
    <row r="957" spans="1:117" ht="15.75" customHeight="1" x14ac:dyDescent="0.25">
      <c r="A957" s="4"/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5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</row>
    <row r="958" spans="1:117" ht="15.75" customHeight="1" x14ac:dyDescent="0.25">
      <c r="A958" s="4"/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5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</row>
    <row r="959" spans="1:117" ht="15.75" customHeight="1" x14ac:dyDescent="0.25">
      <c r="A959" s="4"/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5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</row>
    <row r="960" spans="1:117" ht="15.75" customHeight="1" x14ac:dyDescent="0.25">
      <c r="A960" s="4"/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5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/>
    </row>
    <row r="961" spans="1:117" ht="15.75" customHeight="1" x14ac:dyDescent="0.25">
      <c r="A961" s="4"/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5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</row>
    <row r="962" spans="1:117" ht="15.75" customHeight="1" x14ac:dyDescent="0.25">
      <c r="A962" s="4"/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5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/>
    </row>
    <row r="963" spans="1:117" ht="15.75" customHeight="1" x14ac:dyDescent="0.25">
      <c r="A963" s="4"/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5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/>
      <c r="DM963" s="4"/>
    </row>
    <row r="964" spans="1:117" ht="15.75" customHeight="1" x14ac:dyDescent="0.25">
      <c r="A964" s="4"/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5"/>
      <c r="CX964" s="4"/>
      <c r="CY964" s="4"/>
      <c r="CZ964" s="4"/>
      <c r="DA964" s="4"/>
      <c r="DB964" s="4"/>
      <c r="DC964" s="4"/>
      <c r="DD964" s="4"/>
      <c r="DE964" s="4"/>
      <c r="DF964" s="4"/>
      <c r="DG964" s="4"/>
      <c r="DH964" s="4"/>
      <c r="DI964" s="4"/>
      <c r="DJ964" s="4"/>
      <c r="DK964" s="4"/>
      <c r="DL964" s="4"/>
      <c r="DM964" s="4"/>
    </row>
    <row r="965" spans="1:117" ht="15.75" customHeight="1" x14ac:dyDescent="0.25">
      <c r="A965" s="4"/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5"/>
      <c r="CX965" s="4"/>
      <c r="CY965" s="4"/>
      <c r="CZ965" s="4"/>
      <c r="DA965" s="4"/>
      <c r="DB965" s="4"/>
      <c r="DC965" s="4"/>
      <c r="DD965" s="4"/>
      <c r="DE965" s="4"/>
      <c r="DF965" s="4"/>
      <c r="DG965" s="4"/>
      <c r="DH965" s="4"/>
      <c r="DI965" s="4"/>
      <c r="DJ965" s="4"/>
      <c r="DK965" s="4"/>
      <c r="DL965" s="4"/>
      <c r="DM965" s="4"/>
    </row>
    <row r="966" spans="1:117" ht="15.75" customHeight="1" x14ac:dyDescent="0.25">
      <c r="A966" s="4"/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5"/>
      <c r="CX966" s="4"/>
      <c r="CY966" s="4"/>
      <c r="CZ966" s="4"/>
      <c r="DA966" s="4"/>
      <c r="DB966" s="4"/>
      <c r="DC966" s="4"/>
      <c r="DD966" s="4"/>
      <c r="DE966" s="4"/>
      <c r="DF966" s="4"/>
      <c r="DG966" s="4"/>
      <c r="DH966" s="4"/>
      <c r="DI966" s="4"/>
      <c r="DJ966" s="4"/>
      <c r="DK966" s="4"/>
      <c r="DL966" s="4"/>
      <c r="DM966" s="4"/>
    </row>
    <row r="967" spans="1:117" ht="15.75" customHeight="1" x14ac:dyDescent="0.25">
      <c r="A967" s="4"/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5"/>
      <c r="CX967" s="4"/>
      <c r="CY967" s="4"/>
      <c r="CZ967" s="4"/>
      <c r="DA967" s="4"/>
      <c r="DB967" s="4"/>
      <c r="DC967" s="4"/>
      <c r="DD967" s="4"/>
      <c r="DE967" s="4"/>
      <c r="DF967" s="4"/>
      <c r="DG967" s="4"/>
      <c r="DH967" s="4"/>
      <c r="DI967" s="4"/>
      <c r="DJ967" s="4"/>
      <c r="DK967" s="4"/>
      <c r="DL967" s="4"/>
      <c r="DM967" s="4"/>
    </row>
    <row r="968" spans="1:117" ht="15.75" customHeight="1" x14ac:dyDescent="0.25">
      <c r="A968" s="4"/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5"/>
      <c r="CX968" s="4"/>
      <c r="CY968" s="4"/>
      <c r="CZ968" s="4"/>
      <c r="DA968" s="4"/>
      <c r="DB968" s="4"/>
      <c r="DC968" s="4"/>
      <c r="DD968" s="4"/>
      <c r="DE968" s="4"/>
      <c r="DF968" s="4"/>
      <c r="DG968" s="4"/>
      <c r="DH968" s="4"/>
      <c r="DI968" s="4"/>
      <c r="DJ968" s="4"/>
      <c r="DK968" s="4"/>
      <c r="DL968" s="4"/>
      <c r="DM968" s="4"/>
    </row>
    <row r="969" spans="1:117" ht="15.75" customHeight="1" x14ac:dyDescent="0.25">
      <c r="A969" s="4"/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5"/>
      <c r="CX969" s="4"/>
      <c r="CY969" s="4"/>
      <c r="CZ969" s="4"/>
      <c r="DA969" s="4"/>
      <c r="DB969" s="4"/>
      <c r="DC969" s="4"/>
      <c r="DD969" s="4"/>
      <c r="DE969" s="4"/>
      <c r="DF969" s="4"/>
      <c r="DG969" s="4"/>
      <c r="DH969" s="4"/>
      <c r="DI969" s="4"/>
      <c r="DJ969" s="4"/>
      <c r="DK969" s="4"/>
      <c r="DL969" s="4"/>
      <c r="DM969" s="4"/>
    </row>
    <row r="970" spans="1:117" ht="15.75" customHeight="1" x14ac:dyDescent="0.25">
      <c r="A970" s="4"/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5"/>
      <c r="CX970" s="4"/>
      <c r="CY970" s="4"/>
      <c r="CZ970" s="4"/>
      <c r="DA970" s="4"/>
      <c r="DB970" s="4"/>
      <c r="DC970" s="4"/>
      <c r="DD970" s="4"/>
      <c r="DE970" s="4"/>
      <c r="DF970" s="4"/>
      <c r="DG970" s="4"/>
      <c r="DH970" s="4"/>
      <c r="DI970" s="4"/>
      <c r="DJ970" s="4"/>
      <c r="DK970" s="4"/>
      <c r="DL970" s="4"/>
      <c r="DM970" s="4"/>
    </row>
    <row r="971" spans="1:117" ht="15.75" customHeight="1" x14ac:dyDescent="0.25">
      <c r="A971" s="4"/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5"/>
      <c r="CX971" s="4"/>
      <c r="CY971" s="4"/>
      <c r="CZ971" s="4"/>
      <c r="DA971" s="4"/>
      <c r="DB971" s="4"/>
      <c r="DC971" s="4"/>
      <c r="DD971" s="4"/>
      <c r="DE971" s="4"/>
      <c r="DF971" s="4"/>
      <c r="DG971" s="4"/>
      <c r="DH971" s="4"/>
      <c r="DI971" s="4"/>
      <c r="DJ971" s="4"/>
      <c r="DK971" s="4"/>
      <c r="DL971" s="4"/>
      <c r="DM971" s="4"/>
    </row>
    <row r="972" spans="1:117" ht="15.75" customHeight="1" x14ac:dyDescent="0.25">
      <c r="A972" s="4"/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5"/>
      <c r="CX972" s="4"/>
      <c r="CY972" s="4"/>
      <c r="CZ972" s="4"/>
      <c r="DA972" s="4"/>
      <c r="DB972" s="4"/>
      <c r="DC972" s="4"/>
      <c r="DD972" s="4"/>
      <c r="DE972" s="4"/>
      <c r="DF972" s="4"/>
      <c r="DG972" s="4"/>
      <c r="DH972" s="4"/>
      <c r="DI972" s="4"/>
      <c r="DJ972" s="4"/>
      <c r="DK972" s="4"/>
      <c r="DL972" s="4"/>
      <c r="DM972" s="4"/>
    </row>
    <row r="973" spans="1:117" ht="15.75" customHeight="1" x14ac:dyDescent="0.25">
      <c r="A973" s="4"/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5"/>
      <c r="CX973" s="4"/>
      <c r="CY973" s="4"/>
      <c r="CZ973" s="4"/>
      <c r="DA973" s="4"/>
      <c r="DB973" s="4"/>
      <c r="DC973" s="4"/>
      <c r="DD973" s="4"/>
      <c r="DE973" s="4"/>
      <c r="DF973" s="4"/>
      <c r="DG973" s="4"/>
      <c r="DH973" s="4"/>
      <c r="DI973" s="4"/>
      <c r="DJ973" s="4"/>
      <c r="DK973" s="4"/>
      <c r="DL973" s="4"/>
      <c r="DM973" s="4"/>
    </row>
    <row r="974" spans="1:117" ht="15.75" customHeight="1" x14ac:dyDescent="0.25">
      <c r="A974" s="4"/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5"/>
      <c r="CX974" s="4"/>
      <c r="CY974" s="4"/>
      <c r="CZ974" s="4"/>
      <c r="DA974" s="4"/>
      <c r="DB974" s="4"/>
      <c r="DC974" s="4"/>
      <c r="DD974" s="4"/>
      <c r="DE974" s="4"/>
      <c r="DF974" s="4"/>
      <c r="DG974" s="4"/>
      <c r="DH974" s="4"/>
      <c r="DI974" s="4"/>
      <c r="DJ974" s="4"/>
      <c r="DK974" s="4"/>
      <c r="DL974" s="4"/>
      <c r="DM974" s="4"/>
    </row>
    <row r="975" spans="1:117" ht="15.75" customHeight="1" x14ac:dyDescent="0.25">
      <c r="A975" s="4"/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5"/>
      <c r="CX975" s="4"/>
      <c r="CY975" s="4"/>
      <c r="CZ975" s="4"/>
      <c r="DA975" s="4"/>
      <c r="DB975" s="4"/>
      <c r="DC975" s="4"/>
      <c r="DD975" s="4"/>
      <c r="DE975" s="4"/>
      <c r="DF975" s="4"/>
      <c r="DG975" s="4"/>
      <c r="DH975" s="4"/>
      <c r="DI975" s="4"/>
      <c r="DJ975" s="4"/>
      <c r="DK975" s="4"/>
      <c r="DL975" s="4"/>
      <c r="DM975" s="4"/>
    </row>
    <row r="976" spans="1:117" ht="15.75" customHeight="1" x14ac:dyDescent="0.25">
      <c r="A976" s="4"/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5"/>
      <c r="CX976" s="4"/>
      <c r="CY976" s="4"/>
      <c r="CZ976" s="4"/>
      <c r="DA976" s="4"/>
      <c r="DB976" s="4"/>
      <c r="DC976" s="4"/>
      <c r="DD976" s="4"/>
      <c r="DE976" s="4"/>
      <c r="DF976" s="4"/>
      <c r="DG976" s="4"/>
      <c r="DH976" s="4"/>
      <c r="DI976" s="4"/>
      <c r="DJ976" s="4"/>
      <c r="DK976" s="4"/>
      <c r="DL976" s="4"/>
      <c r="DM976" s="4"/>
    </row>
    <row r="977" spans="1:117" ht="15.75" customHeight="1" x14ac:dyDescent="0.25">
      <c r="A977" s="4"/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5"/>
      <c r="CX977" s="4"/>
      <c r="CY977" s="4"/>
      <c r="CZ977" s="4"/>
      <c r="DA977" s="4"/>
      <c r="DB977" s="4"/>
      <c r="DC977" s="4"/>
      <c r="DD977" s="4"/>
      <c r="DE977" s="4"/>
      <c r="DF977" s="4"/>
      <c r="DG977" s="4"/>
      <c r="DH977" s="4"/>
      <c r="DI977" s="4"/>
      <c r="DJ977" s="4"/>
      <c r="DK977" s="4"/>
      <c r="DL977" s="4"/>
      <c r="DM977" s="4"/>
    </row>
    <row r="978" spans="1:117" ht="15.75" customHeight="1" x14ac:dyDescent="0.25">
      <c r="A978" s="4"/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5"/>
      <c r="CX978" s="4"/>
      <c r="CY978" s="4"/>
      <c r="CZ978" s="4"/>
      <c r="DA978" s="4"/>
      <c r="DB978" s="4"/>
      <c r="DC978" s="4"/>
      <c r="DD978" s="4"/>
      <c r="DE978" s="4"/>
      <c r="DF978" s="4"/>
      <c r="DG978" s="4"/>
      <c r="DH978" s="4"/>
      <c r="DI978" s="4"/>
      <c r="DJ978" s="4"/>
      <c r="DK978" s="4"/>
      <c r="DL978" s="4"/>
      <c r="DM978" s="4"/>
    </row>
    <row r="979" spans="1:117" ht="15.75" customHeight="1" x14ac:dyDescent="0.25">
      <c r="A979" s="4"/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5"/>
      <c r="CX979" s="4"/>
      <c r="CY979" s="4"/>
      <c r="CZ979" s="4"/>
      <c r="DA979" s="4"/>
      <c r="DB979" s="4"/>
      <c r="DC979" s="4"/>
      <c r="DD979" s="4"/>
      <c r="DE979" s="4"/>
      <c r="DF979" s="4"/>
      <c r="DG979" s="4"/>
      <c r="DH979" s="4"/>
      <c r="DI979" s="4"/>
      <c r="DJ979" s="4"/>
      <c r="DK979" s="4"/>
      <c r="DL979" s="4"/>
      <c r="DM979" s="4"/>
    </row>
    <row r="980" spans="1:117" ht="15.75" customHeight="1" x14ac:dyDescent="0.25">
      <c r="A980" s="4"/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5"/>
      <c r="CX980" s="4"/>
      <c r="CY980" s="4"/>
      <c r="CZ980" s="4"/>
      <c r="DA980" s="4"/>
      <c r="DB980" s="4"/>
      <c r="DC980" s="4"/>
      <c r="DD980" s="4"/>
      <c r="DE980" s="4"/>
      <c r="DF980" s="4"/>
      <c r="DG980" s="4"/>
      <c r="DH980" s="4"/>
      <c r="DI980" s="4"/>
      <c r="DJ980" s="4"/>
      <c r="DK980" s="4"/>
      <c r="DL980" s="4"/>
      <c r="DM980" s="4"/>
    </row>
    <row r="981" spans="1:117" ht="15.75" customHeight="1" x14ac:dyDescent="0.25">
      <c r="A981" s="4"/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5"/>
      <c r="CX981" s="4"/>
      <c r="CY981" s="4"/>
      <c r="CZ981" s="4"/>
      <c r="DA981" s="4"/>
      <c r="DB981" s="4"/>
      <c r="DC981" s="4"/>
      <c r="DD981" s="4"/>
      <c r="DE981" s="4"/>
      <c r="DF981" s="4"/>
      <c r="DG981" s="4"/>
      <c r="DH981" s="4"/>
      <c r="DI981" s="4"/>
      <c r="DJ981" s="4"/>
      <c r="DK981" s="4"/>
      <c r="DL981" s="4"/>
      <c r="DM981" s="4"/>
    </row>
    <row r="982" spans="1:117" ht="15.75" customHeight="1" x14ac:dyDescent="0.25">
      <c r="A982" s="4"/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5"/>
      <c r="CX982" s="4"/>
      <c r="CY982" s="4"/>
      <c r="CZ982" s="4"/>
      <c r="DA982" s="4"/>
      <c r="DB982" s="4"/>
      <c r="DC982" s="4"/>
      <c r="DD982" s="4"/>
      <c r="DE982" s="4"/>
      <c r="DF982" s="4"/>
      <c r="DG982" s="4"/>
      <c r="DH982" s="4"/>
      <c r="DI982" s="4"/>
      <c r="DJ982" s="4"/>
      <c r="DK982" s="4"/>
      <c r="DL982" s="4"/>
      <c r="DM982" s="4"/>
    </row>
    <row r="983" spans="1:117" ht="15.75" customHeight="1" x14ac:dyDescent="0.25">
      <c r="A983" s="4"/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5"/>
      <c r="CX983" s="4"/>
      <c r="CY983" s="4"/>
      <c r="CZ983" s="4"/>
      <c r="DA983" s="4"/>
      <c r="DB983" s="4"/>
      <c r="DC983" s="4"/>
      <c r="DD983" s="4"/>
      <c r="DE983" s="4"/>
      <c r="DF983" s="4"/>
      <c r="DG983" s="4"/>
      <c r="DH983" s="4"/>
      <c r="DI983" s="4"/>
      <c r="DJ983" s="4"/>
      <c r="DK983" s="4"/>
      <c r="DL983" s="4"/>
      <c r="DM983" s="4"/>
    </row>
    <row r="984" spans="1:117" ht="15.75" customHeight="1" x14ac:dyDescent="0.25">
      <c r="A984" s="4"/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5"/>
      <c r="CX984" s="4"/>
      <c r="CY984" s="4"/>
      <c r="CZ984" s="4"/>
      <c r="DA984" s="4"/>
      <c r="DB984" s="4"/>
      <c r="DC984" s="4"/>
      <c r="DD984" s="4"/>
      <c r="DE984" s="4"/>
      <c r="DF984" s="4"/>
      <c r="DG984" s="4"/>
      <c r="DH984" s="4"/>
      <c r="DI984" s="4"/>
      <c r="DJ984" s="4"/>
      <c r="DK984" s="4"/>
      <c r="DL984" s="4"/>
      <c r="DM984" s="4"/>
    </row>
    <row r="985" spans="1:117" ht="15.75" customHeight="1" x14ac:dyDescent="0.25">
      <c r="A985" s="4"/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5"/>
      <c r="CX985" s="4"/>
      <c r="CY985" s="4"/>
      <c r="CZ985" s="4"/>
      <c r="DA985" s="4"/>
      <c r="DB985" s="4"/>
      <c r="DC985" s="4"/>
      <c r="DD985" s="4"/>
      <c r="DE985" s="4"/>
      <c r="DF985" s="4"/>
      <c r="DG985" s="4"/>
      <c r="DH985" s="4"/>
      <c r="DI985" s="4"/>
      <c r="DJ985" s="4"/>
      <c r="DK985" s="4"/>
      <c r="DL985" s="4"/>
      <c r="DM985" s="4"/>
    </row>
    <row r="986" spans="1:117" ht="15.75" customHeight="1" x14ac:dyDescent="0.25">
      <c r="A986" s="4"/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5"/>
      <c r="CX986" s="4"/>
      <c r="CY986" s="4"/>
      <c r="CZ986" s="4"/>
      <c r="DA986" s="4"/>
      <c r="DB986" s="4"/>
      <c r="DC986" s="4"/>
      <c r="DD986" s="4"/>
      <c r="DE986" s="4"/>
      <c r="DF986" s="4"/>
      <c r="DG986" s="4"/>
      <c r="DH986" s="4"/>
      <c r="DI986" s="4"/>
      <c r="DJ986" s="4"/>
      <c r="DK986" s="4"/>
      <c r="DL986" s="4"/>
      <c r="DM986" s="4"/>
    </row>
    <row r="987" spans="1:117" ht="15.75" customHeight="1" x14ac:dyDescent="0.25">
      <c r="A987" s="4"/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5"/>
      <c r="CX987" s="4"/>
      <c r="CY987" s="4"/>
      <c r="CZ987" s="4"/>
      <c r="DA987" s="4"/>
      <c r="DB987" s="4"/>
      <c r="DC987" s="4"/>
      <c r="DD987" s="4"/>
      <c r="DE987" s="4"/>
      <c r="DF987" s="4"/>
      <c r="DG987" s="4"/>
      <c r="DH987" s="4"/>
      <c r="DI987" s="4"/>
      <c r="DJ987" s="4"/>
      <c r="DK987" s="4"/>
      <c r="DL987" s="4"/>
      <c r="DM987" s="4"/>
    </row>
    <row r="988" spans="1:117" ht="15.75" customHeight="1" x14ac:dyDescent="0.25">
      <c r="A988" s="4"/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5"/>
      <c r="CX988" s="4"/>
      <c r="CY988" s="4"/>
      <c r="CZ988" s="4"/>
      <c r="DA988" s="4"/>
      <c r="DB988" s="4"/>
      <c r="DC988" s="4"/>
      <c r="DD988" s="4"/>
      <c r="DE988" s="4"/>
      <c r="DF988" s="4"/>
      <c r="DG988" s="4"/>
      <c r="DH988" s="4"/>
      <c r="DI988" s="4"/>
      <c r="DJ988" s="4"/>
      <c r="DK988" s="4"/>
      <c r="DL988" s="4"/>
      <c r="DM988" s="4"/>
    </row>
    <row r="989" spans="1:117" ht="15.75" customHeight="1" x14ac:dyDescent="0.25">
      <c r="A989" s="4"/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5"/>
      <c r="CX989" s="4"/>
      <c r="CY989" s="4"/>
      <c r="CZ989" s="4"/>
      <c r="DA989" s="4"/>
      <c r="DB989" s="4"/>
      <c r="DC989" s="4"/>
      <c r="DD989" s="4"/>
      <c r="DE989" s="4"/>
      <c r="DF989" s="4"/>
      <c r="DG989" s="4"/>
      <c r="DH989" s="4"/>
      <c r="DI989" s="4"/>
      <c r="DJ989" s="4"/>
      <c r="DK989" s="4"/>
      <c r="DL989" s="4"/>
      <c r="DM989" s="4"/>
    </row>
    <row r="990" spans="1:117" ht="15.75" customHeight="1" x14ac:dyDescent="0.25">
      <c r="A990" s="4"/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5"/>
      <c r="CX990" s="4"/>
      <c r="CY990" s="4"/>
      <c r="CZ990" s="4"/>
      <c r="DA990" s="4"/>
      <c r="DB990" s="4"/>
      <c r="DC990" s="4"/>
      <c r="DD990" s="4"/>
      <c r="DE990" s="4"/>
      <c r="DF990" s="4"/>
      <c r="DG990" s="4"/>
      <c r="DH990" s="4"/>
      <c r="DI990" s="4"/>
      <c r="DJ990" s="4"/>
      <c r="DK990" s="4"/>
      <c r="DL990" s="4"/>
      <c r="DM990" s="4"/>
    </row>
    <row r="991" spans="1:117" ht="15.75" customHeight="1" x14ac:dyDescent="0.25">
      <c r="A991" s="4"/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5"/>
      <c r="CX991" s="4"/>
      <c r="CY991" s="4"/>
      <c r="CZ991" s="4"/>
      <c r="DA991" s="4"/>
      <c r="DB991" s="4"/>
      <c r="DC991" s="4"/>
      <c r="DD991" s="4"/>
      <c r="DE991" s="4"/>
      <c r="DF991" s="4"/>
      <c r="DG991" s="4"/>
      <c r="DH991" s="4"/>
      <c r="DI991" s="4"/>
      <c r="DJ991" s="4"/>
      <c r="DK991" s="4"/>
      <c r="DL991" s="4"/>
      <c r="DM991" s="4"/>
    </row>
    <row r="992" spans="1:117" ht="15.75" customHeight="1" x14ac:dyDescent="0.25">
      <c r="A992" s="4"/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5"/>
      <c r="CX992" s="4"/>
      <c r="CY992" s="4"/>
      <c r="CZ992" s="4"/>
      <c r="DA992" s="4"/>
      <c r="DB992" s="4"/>
      <c r="DC992" s="4"/>
      <c r="DD992" s="4"/>
      <c r="DE992" s="4"/>
      <c r="DF992" s="4"/>
      <c r="DG992" s="4"/>
      <c r="DH992" s="4"/>
      <c r="DI992" s="4"/>
      <c r="DJ992" s="4"/>
      <c r="DK992" s="4"/>
      <c r="DL992" s="4"/>
      <c r="DM992" s="4"/>
    </row>
    <row r="993" spans="1:117" ht="15.75" customHeight="1" x14ac:dyDescent="0.25">
      <c r="A993" s="4"/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5"/>
      <c r="CX993" s="4"/>
      <c r="CY993" s="4"/>
      <c r="CZ993" s="4"/>
      <c r="DA993" s="4"/>
      <c r="DB993" s="4"/>
      <c r="DC993" s="4"/>
      <c r="DD993" s="4"/>
      <c r="DE993" s="4"/>
      <c r="DF993" s="4"/>
      <c r="DG993" s="4"/>
      <c r="DH993" s="4"/>
      <c r="DI993" s="4"/>
      <c r="DJ993" s="4"/>
      <c r="DK993" s="4"/>
      <c r="DL993" s="4"/>
      <c r="DM993" s="4"/>
    </row>
    <row r="994" spans="1:117" ht="15.75" customHeight="1" x14ac:dyDescent="0.25">
      <c r="A994" s="4"/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5"/>
      <c r="CX994" s="4"/>
      <c r="CY994" s="4"/>
      <c r="CZ994" s="4"/>
      <c r="DA994" s="4"/>
      <c r="DB994" s="4"/>
      <c r="DC994" s="4"/>
      <c r="DD994" s="4"/>
      <c r="DE994" s="4"/>
      <c r="DF994" s="4"/>
      <c r="DG994" s="4"/>
      <c r="DH994" s="4"/>
      <c r="DI994" s="4"/>
      <c r="DJ994" s="4"/>
      <c r="DK994" s="4"/>
      <c r="DL994" s="4"/>
      <c r="DM994" s="4"/>
    </row>
    <row r="995" spans="1:117" ht="15.75" customHeight="1" x14ac:dyDescent="0.25">
      <c r="A995" s="4"/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5"/>
      <c r="CX995" s="4"/>
      <c r="CY995" s="4"/>
      <c r="CZ995" s="4"/>
      <c r="DA995" s="4"/>
      <c r="DB995" s="4"/>
      <c r="DC995" s="4"/>
      <c r="DD995" s="4"/>
      <c r="DE995" s="4"/>
      <c r="DF995" s="4"/>
      <c r="DG995" s="4"/>
      <c r="DH995" s="4"/>
      <c r="DI995" s="4"/>
      <c r="DJ995" s="4"/>
      <c r="DK995" s="4"/>
      <c r="DL995" s="4"/>
      <c r="DM995" s="4"/>
    </row>
    <row r="996" spans="1:117" ht="15.75" customHeight="1" x14ac:dyDescent="0.25">
      <c r="A996" s="4"/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5"/>
      <c r="CX996" s="4"/>
      <c r="CY996" s="4"/>
      <c r="CZ996" s="4"/>
      <c r="DA996" s="4"/>
      <c r="DB996" s="4"/>
      <c r="DC996" s="4"/>
      <c r="DD996" s="4"/>
      <c r="DE996" s="4"/>
      <c r="DF996" s="4"/>
      <c r="DG996" s="4"/>
      <c r="DH996" s="4"/>
      <c r="DI996" s="4"/>
      <c r="DJ996" s="4"/>
      <c r="DK996" s="4"/>
      <c r="DL996" s="4"/>
      <c r="DM996" s="4"/>
    </row>
    <row r="997" spans="1:117" ht="15.75" customHeight="1" x14ac:dyDescent="0.25">
      <c r="A997" s="4"/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5"/>
      <c r="CX997" s="4"/>
      <c r="CY997" s="4"/>
      <c r="CZ997" s="4"/>
      <c r="DA997" s="4"/>
      <c r="DB997" s="4"/>
      <c r="DC997" s="4"/>
      <c r="DD997" s="4"/>
      <c r="DE997" s="4"/>
      <c r="DF997" s="4"/>
      <c r="DG997" s="4"/>
      <c r="DH997" s="4"/>
      <c r="DI997" s="4"/>
      <c r="DJ997" s="4"/>
      <c r="DK997" s="4"/>
      <c r="DL997" s="4"/>
      <c r="DM997" s="4"/>
    </row>
    <row r="998" spans="1:117" ht="15.75" customHeight="1" x14ac:dyDescent="0.25">
      <c r="A998" s="4"/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5"/>
      <c r="CX998" s="4"/>
      <c r="CY998" s="4"/>
      <c r="CZ998" s="4"/>
      <c r="DA998" s="4"/>
      <c r="DB998" s="4"/>
      <c r="DC998" s="4"/>
      <c r="DD998" s="4"/>
      <c r="DE998" s="4"/>
      <c r="DF998" s="4"/>
      <c r="DG998" s="4"/>
      <c r="DH998" s="4"/>
      <c r="DI998" s="4"/>
      <c r="DJ998" s="4"/>
      <c r="DK998" s="4"/>
      <c r="DL998" s="4"/>
      <c r="DM998" s="4"/>
    </row>
    <row r="999" spans="1:117" ht="15.75" customHeight="1" x14ac:dyDescent="0.25">
      <c r="A999" s="4"/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5"/>
      <c r="CX999" s="4"/>
      <c r="CY999" s="4"/>
      <c r="CZ999" s="4"/>
      <c r="DA999" s="4"/>
      <c r="DB999" s="4"/>
      <c r="DC999" s="4"/>
      <c r="DD999" s="4"/>
      <c r="DE999" s="4"/>
      <c r="DF999" s="4"/>
      <c r="DG999" s="4"/>
      <c r="DH999" s="4"/>
      <c r="DI999" s="4"/>
      <c r="DJ999" s="4"/>
      <c r="DK999" s="4"/>
      <c r="DL999" s="4"/>
      <c r="DM999" s="4"/>
    </row>
    <row r="1000" spans="1:117" ht="15.75" customHeight="1" x14ac:dyDescent="0.25">
      <c r="A1000" s="4"/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5"/>
      <c r="CX1000" s="4"/>
      <c r="CY1000" s="4"/>
      <c r="CZ1000" s="4"/>
      <c r="DA1000" s="4"/>
      <c r="DB1000" s="4"/>
      <c r="DC1000" s="4"/>
      <c r="DD1000" s="4"/>
      <c r="DE1000" s="4"/>
      <c r="DF1000" s="4"/>
      <c r="DG1000" s="4"/>
      <c r="DH1000" s="4"/>
      <c r="DI1000" s="4"/>
      <c r="DJ1000" s="4"/>
      <c r="DK1000" s="4"/>
      <c r="DL1000" s="4"/>
      <c r="DM1000" s="4"/>
    </row>
    <row r="1001" spans="1:117" ht="15.75" customHeight="1" x14ac:dyDescent="0.25">
      <c r="A1001" s="4"/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  <c r="CF1001" s="4"/>
      <c r="CG1001" s="4"/>
      <c r="CH1001" s="4"/>
      <c r="CI1001" s="4"/>
      <c r="CJ1001" s="4"/>
      <c r="CK1001" s="4"/>
      <c r="CL1001" s="4"/>
      <c r="CM1001" s="4"/>
      <c r="CN1001" s="4"/>
      <c r="CO1001" s="4"/>
      <c r="CP1001" s="4"/>
      <c r="CQ1001" s="4"/>
      <c r="CR1001" s="4"/>
      <c r="CS1001" s="4"/>
      <c r="CT1001" s="4"/>
      <c r="CU1001" s="4"/>
      <c r="CV1001" s="4"/>
      <c r="CW1001" s="5"/>
      <c r="CX1001" s="4"/>
      <c r="CY1001" s="4"/>
      <c r="CZ1001" s="4"/>
      <c r="DA1001" s="4"/>
      <c r="DB1001" s="4"/>
      <c r="DC1001" s="4"/>
      <c r="DD1001" s="4"/>
      <c r="DE1001" s="4"/>
      <c r="DF1001" s="4"/>
      <c r="DG1001" s="4"/>
      <c r="DH1001" s="4"/>
      <c r="DI1001" s="4"/>
      <c r="DJ1001" s="4"/>
      <c r="DK1001" s="4"/>
      <c r="DL1001" s="4"/>
      <c r="DM1001" s="4"/>
    </row>
    <row r="1002" spans="1:117" ht="15.75" customHeight="1" x14ac:dyDescent="0.25">
      <c r="A1002" s="4"/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  <c r="CG1002" s="4"/>
      <c r="CH1002" s="4"/>
      <c r="CI1002" s="4"/>
      <c r="CJ1002" s="4"/>
      <c r="CK1002" s="4"/>
      <c r="CL1002" s="4"/>
      <c r="CM1002" s="4"/>
      <c r="CN1002" s="4"/>
      <c r="CO1002" s="4"/>
      <c r="CP1002" s="4"/>
      <c r="CQ1002" s="4"/>
      <c r="CR1002" s="4"/>
      <c r="CS1002" s="4"/>
      <c r="CT1002" s="4"/>
      <c r="CU1002" s="4"/>
      <c r="CV1002" s="4"/>
      <c r="CW1002" s="5"/>
      <c r="CX1002" s="4"/>
      <c r="CY1002" s="4"/>
      <c r="CZ1002" s="4"/>
      <c r="DA1002" s="4"/>
      <c r="DB1002" s="4"/>
      <c r="DC1002" s="4"/>
      <c r="DD1002" s="4"/>
      <c r="DE1002" s="4"/>
      <c r="DF1002" s="4"/>
      <c r="DG1002" s="4"/>
      <c r="DH1002" s="4"/>
      <c r="DI1002" s="4"/>
      <c r="DJ1002" s="4"/>
      <c r="DK1002" s="4"/>
      <c r="DL1002" s="4"/>
      <c r="DM1002" s="4"/>
    </row>
    <row r="1003" spans="1:117" ht="15.75" customHeight="1" x14ac:dyDescent="0.25">
      <c r="A1003" s="4"/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  <c r="CH1003" s="4"/>
      <c r="CI1003" s="4"/>
      <c r="CJ1003" s="4"/>
      <c r="CK1003" s="4"/>
      <c r="CL1003" s="4"/>
      <c r="CM1003" s="4"/>
      <c r="CN1003" s="4"/>
      <c r="CO1003" s="4"/>
      <c r="CP1003" s="4"/>
      <c r="CQ1003" s="4"/>
      <c r="CR1003" s="4"/>
      <c r="CS1003" s="4"/>
      <c r="CT1003" s="4"/>
      <c r="CU1003" s="4"/>
      <c r="CV1003" s="4"/>
      <c r="CW1003" s="5"/>
      <c r="CX1003" s="4"/>
      <c r="CY1003" s="4"/>
      <c r="CZ1003" s="4"/>
      <c r="DA1003" s="4"/>
      <c r="DB1003" s="4"/>
      <c r="DC1003" s="4"/>
      <c r="DD1003" s="4"/>
      <c r="DE1003" s="4"/>
      <c r="DF1003" s="4"/>
      <c r="DG1003" s="4"/>
      <c r="DH1003" s="4"/>
      <c r="DI1003" s="4"/>
      <c r="DJ1003" s="4"/>
      <c r="DK1003" s="4"/>
      <c r="DL1003" s="4"/>
      <c r="DM1003" s="4"/>
    </row>
    <row r="1004" spans="1:117" ht="15.75" customHeight="1" x14ac:dyDescent="0.25">
      <c r="A1004" s="4"/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  <c r="CH1004" s="4"/>
      <c r="CI1004" s="4"/>
      <c r="CJ1004" s="4"/>
      <c r="CK1004" s="4"/>
      <c r="CL1004" s="4"/>
      <c r="CM1004" s="4"/>
      <c r="CN1004" s="4"/>
      <c r="CO1004" s="4"/>
      <c r="CP1004" s="4"/>
      <c r="CQ1004" s="4"/>
      <c r="CR1004" s="4"/>
      <c r="CS1004" s="4"/>
      <c r="CT1004" s="4"/>
      <c r="CU1004" s="4"/>
      <c r="CV1004" s="4"/>
      <c r="CW1004" s="5"/>
      <c r="CX1004" s="4"/>
      <c r="CY1004" s="4"/>
      <c r="CZ1004" s="4"/>
      <c r="DA1004" s="4"/>
      <c r="DB1004" s="4"/>
      <c r="DC1004" s="4"/>
      <c r="DD1004" s="4"/>
      <c r="DE1004" s="4"/>
      <c r="DF1004" s="4"/>
      <c r="DG1004" s="4"/>
      <c r="DH1004" s="4"/>
      <c r="DI1004" s="4"/>
      <c r="DJ1004" s="4"/>
      <c r="DK1004" s="4"/>
      <c r="DL1004" s="4"/>
      <c r="DM1004" s="4"/>
    </row>
    <row r="1005" spans="1:117" ht="15.75" customHeight="1" x14ac:dyDescent="0.25">
      <c r="A1005" s="4"/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  <c r="CF1005" s="4"/>
      <c r="CG1005" s="4"/>
      <c r="CH1005" s="4"/>
      <c r="CI1005" s="4"/>
      <c r="CJ1005" s="4"/>
      <c r="CK1005" s="4"/>
      <c r="CL1005" s="4"/>
      <c r="CM1005" s="4"/>
      <c r="CN1005" s="4"/>
      <c r="CO1005" s="4"/>
      <c r="CP1005" s="4"/>
      <c r="CQ1005" s="4"/>
      <c r="CR1005" s="4"/>
      <c r="CS1005" s="4"/>
      <c r="CT1005" s="4"/>
      <c r="CU1005" s="4"/>
      <c r="CV1005" s="4"/>
      <c r="CW1005" s="5"/>
      <c r="CX1005" s="4"/>
      <c r="CY1005" s="4"/>
      <c r="CZ1005" s="4"/>
      <c r="DA1005" s="4"/>
      <c r="DB1005" s="4"/>
      <c r="DC1005" s="4"/>
      <c r="DD1005" s="4"/>
      <c r="DE1005" s="4"/>
      <c r="DF1005" s="4"/>
      <c r="DG1005" s="4"/>
      <c r="DH1005" s="4"/>
      <c r="DI1005" s="4"/>
      <c r="DJ1005" s="4"/>
      <c r="DK1005" s="4"/>
      <c r="DL1005" s="4"/>
      <c r="DM1005" s="4"/>
    </row>
    <row r="1006" spans="1:117" ht="15.75" customHeight="1" x14ac:dyDescent="0.25">
      <c r="A1006" s="4"/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4"/>
      <c r="CD1006" s="4"/>
      <c r="CE1006" s="4"/>
      <c r="CF1006" s="4"/>
      <c r="CG1006" s="4"/>
      <c r="CH1006" s="4"/>
      <c r="CI1006" s="4"/>
      <c r="CJ1006" s="4"/>
      <c r="CK1006" s="4"/>
      <c r="CL1006" s="4"/>
      <c r="CM1006" s="4"/>
      <c r="CN1006" s="4"/>
      <c r="CO1006" s="4"/>
      <c r="CP1006" s="4"/>
      <c r="CQ1006" s="4"/>
      <c r="CR1006" s="4"/>
      <c r="CS1006" s="4"/>
      <c r="CT1006" s="4"/>
      <c r="CU1006" s="4"/>
      <c r="CV1006" s="4"/>
      <c r="CW1006" s="5"/>
      <c r="CX1006" s="4"/>
      <c r="CY1006" s="4"/>
      <c r="CZ1006" s="4"/>
      <c r="DA1006" s="4"/>
      <c r="DB1006" s="4"/>
      <c r="DC1006" s="4"/>
      <c r="DD1006" s="4"/>
      <c r="DE1006" s="4"/>
      <c r="DF1006" s="4"/>
      <c r="DG1006" s="4"/>
      <c r="DH1006" s="4"/>
      <c r="DI1006" s="4"/>
      <c r="DJ1006" s="4"/>
      <c r="DK1006" s="4"/>
      <c r="DL1006" s="4"/>
      <c r="DM1006" s="4"/>
    </row>
    <row r="1007" spans="1:117" ht="15.75" customHeight="1" x14ac:dyDescent="0.25">
      <c r="A1007" s="4"/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4"/>
      <c r="CD1007" s="4"/>
      <c r="CE1007" s="4"/>
      <c r="CF1007" s="4"/>
      <c r="CG1007" s="4"/>
      <c r="CH1007" s="4"/>
      <c r="CI1007" s="4"/>
      <c r="CJ1007" s="4"/>
      <c r="CK1007" s="4"/>
      <c r="CL1007" s="4"/>
      <c r="CM1007" s="4"/>
      <c r="CN1007" s="4"/>
      <c r="CO1007" s="4"/>
      <c r="CP1007" s="4"/>
      <c r="CQ1007" s="4"/>
      <c r="CR1007" s="4"/>
      <c r="CS1007" s="4"/>
      <c r="CT1007" s="4"/>
      <c r="CU1007" s="4"/>
      <c r="CV1007" s="4"/>
      <c r="CW1007" s="5"/>
      <c r="CX1007" s="4"/>
      <c r="CY1007" s="4"/>
      <c r="CZ1007" s="4"/>
      <c r="DA1007" s="4"/>
      <c r="DB1007" s="4"/>
      <c r="DC1007" s="4"/>
      <c r="DD1007" s="4"/>
      <c r="DE1007" s="4"/>
      <c r="DF1007" s="4"/>
      <c r="DG1007" s="4"/>
      <c r="DH1007" s="4"/>
      <c r="DI1007" s="4"/>
      <c r="DJ1007" s="4"/>
      <c r="DK1007" s="4"/>
      <c r="DL1007" s="4"/>
      <c r="DM1007" s="4"/>
    </row>
    <row r="1008" spans="1:117" ht="15.75" customHeight="1" x14ac:dyDescent="0.25">
      <c r="A1008" s="4"/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4"/>
      <c r="CD1008" s="4"/>
      <c r="CE1008" s="4"/>
      <c r="CF1008" s="4"/>
      <c r="CG1008" s="4"/>
      <c r="CH1008" s="4"/>
      <c r="CI1008" s="4"/>
      <c r="CJ1008" s="4"/>
      <c r="CK1008" s="4"/>
      <c r="CL1008" s="4"/>
      <c r="CM1008" s="4"/>
      <c r="CN1008" s="4"/>
      <c r="CO1008" s="4"/>
      <c r="CP1008" s="4"/>
      <c r="CQ1008" s="4"/>
      <c r="CR1008" s="4"/>
      <c r="CS1008" s="4"/>
      <c r="CT1008" s="4"/>
      <c r="CU1008" s="4"/>
      <c r="CV1008" s="4"/>
      <c r="CW1008" s="5"/>
      <c r="CX1008" s="4"/>
      <c r="CY1008" s="4"/>
      <c r="CZ1008" s="4"/>
      <c r="DA1008" s="4"/>
      <c r="DB1008" s="4"/>
      <c r="DC1008" s="4"/>
      <c r="DD1008" s="4"/>
      <c r="DE1008" s="4"/>
      <c r="DF1008" s="4"/>
      <c r="DG1008" s="4"/>
      <c r="DH1008" s="4"/>
      <c r="DI1008" s="4"/>
      <c r="DJ1008" s="4"/>
      <c r="DK1008" s="4"/>
      <c r="DL1008" s="4"/>
      <c r="DM1008" s="4"/>
    </row>
    <row r="1009" spans="1:117" ht="15.75" customHeight="1" x14ac:dyDescent="0.25">
      <c r="A1009" s="4"/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4"/>
      <c r="CD1009" s="4"/>
      <c r="CE1009" s="4"/>
      <c r="CF1009" s="4"/>
      <c r="CG1009" s="4"/>
      <c r="CH1009" s="4"/>
      <c r="CI1009" s="4"/>
      <c r="CJ1009" s="4"/>
      <c r="CK1009" s="4"/>
      <c r="CL1009" s="4"/>
      <c r="CM1009" s="4"/>
      <c r="CN1009" s="4"/>
      <c r="CO1009" s="4"/>
      <c r="CP1009" s="4"/>
      <c r="CQ1009" s="4"/>
      <c r="CR1009" s="4"/>
      <c r="CS1009" s="4"/>
      <c r="CT1009" s="4"/>
      <c r="CU1009" s="4"/>
      <c r="CV1009" s="4"/>
      <c r="CW1009" s="5"/>
      <c r="CX1009" s="4"/>
      <c r="CY1009" s="4"/>
      <c r="CZ1009" s="4"/>
      <c r="DA1009" s="4"/>
      <c r="DB1009" s="4"/>
      <c r="DC1009" s="4"/>
      <c r="DD1009" s="4"/>
      <c r="DE1009" s="4"/>
      <c r="DF1009" s="4"/>
      <c r="DG1009" s="4"/>
      <c r="DH1009" s="4"/>
      <c r="DI1009" s="4"/>
      <c r="DJ1009" s="4"/>
      <c r="DK1009" s="4"/>
      <c r="DL1009" s="4"/>
      <c r="DM1009" s="4"/>
    </row>
    <row r="1010" spans="1:117" ht="15.75" customHeight="1" x14ac:dyDescent="0.25">
      <c r="A1010" s="4"/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4"/>
      <c r="CD1010" s="4"/>
      <c r="CE1010" s="4"/>
      <c r="CF1010" s="4"/>
      <c r="CG1010" s="4"/>
      <c r="CH1010" s="4"/>
      <c r="CI1010" s="4"/>
      <c r="CJ1010" s="4"/>
      <c r="CK1010" s="4"/>
      <c r="CL1010" s="4"/>
      <c r="CM1010" s="4"/>
      <c r="CN1010" s="4"/>
      <c r="CO1010" s="4"/>
      <c r="CP1010" s="4"/>
      <c r="CQ1010" s="4"/>
      <c r="CR1010" s="4"/>
      <c r="CS1010" s="4"/>
      <c r="CT1010" s="4"/>
      <c r="CU1010" s="4"/>
      <c r="CV1010" s="4"/>
      <c r="CW1010" s="5"/>
      <c r="CX1010" s="4"/>
      <c r="CY1010" s="4"/>
      <c r="CZ1010" s="4"/>
      <c r="DA1010" s="4"/>
      <c r="DB1010" s="4"/>
      <c r="DC1010" s="4"/>
      <c r="DD1010" s="4"/>
      <c r="DE1010" s="4"/>
      <c r="DF1010" s="4"/>
      <c r="DG1010" s="4"/>
      <c r="DH1010" s="4"/>
      <c r="DI1010" s="4"/>
      <c r="DJ1010" s="4"/>
      <c r="DK1010" s="4"/>
      <c r="DL1010" s="4"/>
      <c r="DM1010" s="4"/>
    </row>
    <row r="1011" spans="1:117" ht="15.75" customHeight="1" x14ac:dyDescent="0.25">
      <c r="A1011" s="4"/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4"/>
      <c r="CD1011" s="4"/>
      <c r="CE1011" s="4"/>
      <c r="CF1011" s="4"/>
      <c r="CG1011" s="4"/>
      <c r="CH1011" s="4"/>
      <c r="CI1011" s="4"/>
      <c r="CJ1011" s="4"/>
      <c r="CK1011" s="4"/>
      <c r="CL1011" s="4"/>
      <c r="CM1011" s="4"/>
      <c r="CN1011" s="4"/>
      <c r="CO1011" s="4"/>
      <c r="CP1011" s="4"/>
      <c r="CQ1011" s="4"/>
      <c r="CR1011" s="4"/>
      <c r="CS1011" s="4"/>
      <c r="CT1011" s="4"/>
      <c r="CU1011" s="4"/>
      <c r="CV1011" s="4"/>
      <c r="CW1011" s="5"/>
      <c r="CX1011" s="4"/>
      <c r="CY1011" s="4"/>
      <c r="CZ1011" s="4"/>
      <c r="DA1011" s="4"/>
      <c r="DB1011" s="4"/>
      <c r="DC1011" s="4"/>
      <c r="DD1011" s="4"/>
      <c r="DE1011" s="4"/>
      <c r="DF1011" s="4"/>
      <c r="DG1011" s="4"/>
      <c r="DH1011" s="4"/>
      <c r="DI1011" s="4"/>
      <c r="DJ1011" s="4"/>
      <c r="DK1011" s="4"/>
      <c r="DL1011" s="4"/>
      <c r="DM1011" s="4"/>
    </row>
    <row r="1012" spans="1:117" ht="15.75" customHeight="1" x14ac:dyDescent="0.25">
      <c r="A1012" s="4"/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  <c r="BM1012" s="4"/>
      <c r="BN1012" s="4"/>
      <c r="BO1012" s="4"/>
      <c r="BP1012" s="4"/>
      <c r="BQ1012" s="4"/>
      <c r="BR1012" s="4"/>
      <c r="BS1012" s="4"/>
      <c r="BT1012" s="4"/>
      <c r="BU1012" s="4"/>
      <c r="BV1012" s="4"/>
      <c r="BW1012" s="4"/>
      <c r="BX1012" s="4"/>
      <c r="BY1012" s="4"/>
      <c r="BZ1012" s="4"/>
      <c r="CA1012" s="4"/>
      <c r="CB1012" s="4"/>
      <c r="CC1012" s="4"/>
      <c r="CD1012" s="4"/>
      <c r="CE1012" s="4"/>
      <c r="CF1012" s="4"/>
      <c r="CG1012" s="4"/>
      <c r="CH1012" s="4"/>
      <c r="CI1012" s="4"/>
      <c r="CJ1012" s="4"/>
      <c r="CK1012" s="4"/>
      <c r="CL1012" s="4"/>
      <c r="CM1012" s="4"/>
      <c r="CN1012" s="4"/>
      <c r="CO1012" s="4"/>
      <c r="CP1012" s="4"/>
      <c r="CQ1012" s="4"/>
      <c r="CR1012" s="4"/>
      <c r="CS1012" s="4"/>
      <c r="CT1012" s="4"/>
      <c r="CU1012" s="4"/>
      <c r="CV1012" s="4"/>
      <c r="CW1012" s="5"/>
      <c r="CX1012" s="4"/>
      <c r="CY1012" s="4"/>
      <c r="CZ1012" s="4"/>
      <c r="DA1012" s="4"/>
      <c r="DB1012" s="4"/>
      <c r="DC1012" s="4"/>
      <c r="DD1012" s="4"/>
      <c r="DE1012" s="4"/>
      <c r="DF1012" s="4"/>
      <c r="DG1012" s="4"/>
      <c r="DH1012" s="4"/>
      <c r="DI1012" s="4"/>
      <c r="DJ1012" s="4"/>
      <c r="DK1012" s="4"/>
      <c r="DL1012" s="4"/>
      <c r="DM1012" s="4"/>
    </row>
    <row r="1013" spans="1:117" ht="15.75" customHeight="1" x14ac:dyDescent="0.25">
      <c r="A1013" s="4"/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  <c r="BM1013" s="4"/>
      <c r="BN1013" s="4"/>
      <c r="BO1013" s="4"/>
      <c r="BP1013" s="4"/>
      <c r="BQ1013" s="4"/>
      <c r="BR1013" s="4"/>
      <c r="BS1013" s="4"/>
      <c r="BT1013" s="4"/>
      <c r="BU1013" s="4"/>
      <c r="BV1013" s="4"/>
      <c r="BW1013" s="4"/>
      <c r="BX1013" s="4"/>
      <c r="BY1013" s="4"/>
      <c r="BZ1013" s="4"/>
      <c r="CA1013" s="4"/>
      <c r="CB1013" s="4"/>
      <c r="CC1013" s="4"/>
      <c r="CD1013" s="4"/>
      <c r="CE1013" s="4"/>
      <c r="CF1013" s="4"/>
      <c r="CG1013" s="4"/>
      <c r="CH1013" s="4"/>
      <c r="CI1013" s="4"/>
      <c r="CJ1013" s="4"/>
      <c r="CK1013" s="4"/>
      <c r="CL1013" s="4"/>
      <c r="CM1013" s="4"/>
      <c r="CN1013" s="4"/>
      <c r="CO1013" s="4"/>
      <c r="CP1013" s="4"/>
      <c r="CQ1013" s="4"/>
      <c r="CR1013" s="4"/>
      <c r="CS1013" s="4"/>
      <c r="CT1013" s="4"/>
      <c r="CU1013" s="4"/>
      <c r="CV1013" s="4"/>
      <c r="CW1013" s="5"/>
      <c r="CX1013" s="4"/>
      <c r="CY1013" s="4"/>
      <c r="CZ1013" s="4"/>
      <c r="DA1013" s="4"/>
      <c r="DB1013" s="4"/>
      <c r="DC1013" s="4"/>
      <c r="DD1013" s="4"/>
      <c r="DE1013" s="4"/>
      <c r="DF1013" s="4"/>
      <c r="DG1013" s="4"/>
      <c r="DH1013" s="4"/>
      <c r="DI1013" s="4"/>
      <c r="DJ1013" s="4"/>
      <c r="DK1013" s="4"/>
      <c r="DL1013" s="4"/>
      <c r="DM1013" s="4"/>
    </row>
    <row r="1014" spans="1:117" ht="15.75" customHeight="1" x14ac:dyDescent="0.25">
      <c r="A1014" s="4"/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  <c r="BM1014" s="4"/>
      <c r="BN1014" s="4"/>
      <c r="BO1014" s="4"/>
      <c r="BP1014" s="4"/>
      <c r="BQ1014" s="4"/>
      <c r="BR1014" s="4"/>
      <c r="BS1014" s="4"/>
      <c r="BT1014" s="4"/>
      <c r="BU1014" s="4"/>
      <c r="BV1014" s="4"/>
      <c r="BW1014" s="4"/>
      <c r="BX1014" s="4"/>
      <c r="BY1014" s="4"/>
      <c r="BZ1014" s="4"/>
      <c r="CA1014" s="4"/>
      <c r="CB1014" s="4"/>
      <c r="CC1014" s="4"/>
      <c r="CD1014" s="4"/>
      <c r="CE1014" s="4"/>
      <c r="CF1014" s="4"/>
      <c r="CG1014" s="4"/>
      <c r="CH1014" s="4"/>
      <c r="CI1014" s="4"/>
      <c r="CJ1014" s="4"/>
      <c r="CK1014" s="4"/>
      <c r="CL1014" s="4"/>
      <c r="CM1014" s="4"/>
      <c r="CN1014" s="4"/>
      <c r="CO1014" s="4"/>
      <c r="CP1014" s="4"/>
      <c r="CQ1014" s="4"/>
      <c r="CR1014" s="4"/>
      <c r="CS1014" s="4"/>
      <c r="CT1014" s="4"/>
      <c r="CU1014" s="4"/>
      <c r="CV1014" s="4"/>
      <c r="CW1014" s="5"/>
      <c r="CX1014" s="4"/>
      <c r="CY1014" s="4"/>
      <c r="CZ1014" s="4"/>
      <c r="DA1014" s="4"/>
      <c r="DB1014" s="4"/>
      <c r="DC1014" s="4"/>
      <c r="DD1014" s="4"/>
      <c r="DE1014" s="4"/>
      <c r="DF1014" s="4"/>
      <c r="DG1014" s="4"/>
      <c r="DH1014" s="4"/>
      <c r="DI1014" s="4"/>
      <c r="DJ1014" s="4"/>
      <c r="DK1014" s="4"/>
      <c r="DL1014" s="4"/>
      <c r="DM1014" s="4"/>
    </row>
    <row r="1015" spans="1:117" ht="15.75" customHeight="1" x14ac:dyDescent="0.25">
      <c r="A1015" s="4"/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  <c r="BM1015" s="4"/>
      <c r="BN1015" s="4"/>
      <c r="BO1015" s="4"/>
      <c r="BP1015" s="4"/>
      <c r="BQ1015" s="4"/>
      <c r="BR1015" s="4"/>
      <c r="BS1015" s="4"/>
      <c r="BT1015" s="4"/>
      <c r="BU1015" s="4"/>
      <c r="BV1015" s="4"/>
      <c r="BW1015" s="4"/>
      <c r="BX1015" s="4"/>
      <c r="BY1015" s="4"/>
      <c r="BZ1015" s="4"/>
      <c r="CA1015" s="4"/>
      <c r="CB1015" s="4"/>
      <c r="CC1015" s="4"/>
      <c r="CD1015" s="4"/>
      <c r="CE1015" s="4"/>
      <c r="CF1015" s="4"/>
      <c r="CG1015" s="4"/>
      <c r="CH1015" s="4"/>
      <c r="CI1015" s="4"/>
      <c r="CJ1015" s="4"/>
      <c r="CK1015" s="4"/>
      <c r="CL1015" s="4"/>
      <c r="CM1015" s="4"/>
      <c r="CN1015" s="4"/>
      <c r="CO1015" s="4"/>
      <c r="CP1015" s="4"/>
      <c r="CQ1015" s="4"/>
      <c r="CR1015" s="4"/>
      <c r="CS1015" s="4"/>
      <c r="CT1015" s="4"/>
      <c r="CU1015" s="4"/>
      <c r="CV1015" s="4"/>
      <c r="CW1015" s="5"/>
      <c r="CX1015" s="4"/>
      <c r="CY1015" s="4"/>
      <c r="CZ1015" s="4"/>
      <c r="DA1015" s="4"/>
      <c r="DB1015" s="4"/>
      <c r="DC1015" s="4"/>
      <c r="DD1015" s="4"/>
      <c r="DE1015" s="4"/>
      <c r="DF1015" s="4"/>
      <c r="DG1015" s="4"/>
      <c r="DH1015" s="4"/>
      <c r="DI1015" s="4"/>
      <c r="DJ1015" s="4"/>
      <c r="DK1015" s="4"/>
      <c r="DL1015" s="4"/>
      <c r="DM1015" s="4"/>
    </row>
  </sheetData>
  <mergeCells count="41">
    <mergeCell ref="A3:K3"/>
    <mergeCell ref="A4:K4"/>
    <mergeCell ref="B7:G7"/>
    <mergeCell ref="A9:A11"/>
    <mergeCell ref="B9:C9"/>
    <mergeCell ref="E9:J9"/>
    <mergeCell ref="K9:K11"/>
    <mergeCell ref="J10:J11"/>
    <mergeCell ref="H10:H11"/>
    <mergeCell ref="I10:I11"/>
    <mergeCell ref="CR9:CV10"/>
    <mergeCell ref="N10:R10"/>
    <mergeCell ref="S10:W10"/>
    <mergeCell ref="AX10:BB10"/>
    <mergeCell ref="CC10:CG10"/>
    <mergeCell ref="CH10:CL10"/>
    <mergeCell ref="CM10:CQ10"/>
    <mergeCell ref="L9:AG9"/>
    <mergeCell ref="AI9:CQ9"/>
    <mergeCell ref="BC10:BG10"/>
    <mergeCell ref="BH10:BL10"/>
    <mergeCell ref="BN10:BR10"/>
    <mergeCell ref="BS10:BW10"/>
    <mergeCell ref="BX10:CB10"/>
    <mergeCell ref="X10:AB10"/>
    <mergeCell ref="AC10:AG10"/>
    <mergeCell ref="AI10:AM10"/>
    <mergeCell ref="AN10:AR10"/>
    <mergeCell ref="AS10:AW10"/>
    <mergeCell ref="A51:H51"/>
    <mergeCell ref="L50:M50"/>
    <mergeCell ref="L12:M49"/>
    <mergeCell ref="M10:M11"/>
    <mergeCell ref="B10:B11"/>
    <mergeCell ref="C10:C11"/>
    <mergeCell ref="D10:D11"/>
    <mergeCell ref="E10:E11"/>
    <mergeCell ref="F10:F11"/>
    <mergeCell ref="G10:G11"/>
    <mergeCell ref="L10:L11"/>
    <mergeCell ref="A50:K50"/>
  </mergeCells>
  <conditionalFormatting sqref="K12:K49">
    <cfRule type="timePeriod" dxfId="0" priority="1" timePeriod="today">
      <formula>FLOOR(K12,1)=TODAY()</formula>
    </cfRule>
  </conditionalFormatting>
  <conditionalFormatting sqref="A12:A49">
    <cfRule type="colorScale" priority="26">
      <colorScale>
        <cfvo type="min"/>
        <cfvo type="max"/>
        <color rgb="FF57BB8A"/>
        <color rgb="FFFFFFFF"/>
      </colorScale>
    </cfRule>
  </conditionalFormatting>
  <dataValidations count="2">
    <dataValidation type="list" allowBlank="1" showErrorMessage="1" sqref="B13:C16 B18:C19 B21:C22 B44:C46 B24:C25 B40:C42 B27:C28 B30:C32 B34:C35 B37:C38 B48:C49" xr:uid="{00000000-0002-0000-0000-000000000000}">
      <formula1>"x"</formula1>
    </dataValidation>
    <dataValidation type="list" allowBlank="1" sqref="D13:D16 D37:D38 D34:D35 D27:D28 D24:D25 D21:D22 D18:D19 D40:D42 D44:D46 D30:D32 D48:D49" xr:uid="{00000000-0002-0000-0000-000001000000}">
      <formula1>$A$58:$A$63</formula1>
    </dataValidation>
  </dataValidations>
  <pageMargins left="0.25" right="0.25" top="0.75" bottom="0.75" header="0.3" footer="0.3"/>
  <pageSetup paperSize="9" scale="2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2</vt:i4>
      </vt:variant>
    </vt:vector>
  </HeadingPairs>
  <TitlesOfParts>
    <vt:vector size="3" baseType="lpstr">
      <vt:lpstr>ACOMPANHAMENTO</vt:lpstr>
      <vt:lpstr>POR EIXO - TOTAL</vt:lpstr>
      <vt:lpstr>POR TIPO DE DESPESA -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Andrade Santos</dc:creator>
  <cp:lastModifiedBy>Estúdio</cp:lastModifiedBy>
  <cp:lastPrinted>2022-07-01T12:52:16Z</cp:lastPrinted>
  <dcterms:created xsi:type="dcterms:W3CDTF">2020-10-30T18:06:11Z</dcterms:created>
  <dcterms:modified xsi:type="dcterms:W3CDTF">2023-01-13T14:20:38Z</dcterms:modified>
</cp:coreProperties>
</file>